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inetpub\wwwroot\Asakaze.net\excel\"/>
    </mc:Choice>
  </mc:AlternateContent>
  <xr:revisionPtr revIDLastSave="0" documentId="8_{907A729E-9D47-4A8B-8D9A-E33C61B3BE2E}" xr6:coauthVersionLast="46" xr6:coauthVersionMax="46" xr10:uidLastSave="{00000000-0000-0000-0000-000000000000}"/>
  <workbookProtection workbookPassword="E166" lockStructure="1"/>
  <bookViews>
    <workbookView showSheetTabs="0" xWindow="465" yWindow="420" windowWidth="28335" windowHeight="16440"/>
  </bookViews>
  <sheets>
    <sheet name="三角解法" sheetId="12" r:id="rId1"/>
  </sheets>
  <definedNames>
    <definedName name="_xlnm.Print_Area" localSheetId="0">三角解法!$B$5:$K$70</definedName>
    <definedName name="_xlnm.Print_Titles" localSheetId="0">三角解法!$2:$4</definedName>
  </definedNames>
  <calcPr calcId="181029" fullCalcOnLoad="1"/>
  <customWorkbookViews>
    <customWorkbookView name="あさかぜ０１" guid="{016F17F8-03BD-45D1-A236-5744126E1E4E}" maximized="1" windowWidth="1020" windowHeight="607" activeSheetId="1"/>
  </customWorkbookViews>
</workbook>
</file>

<file path=xl/calcChain.xml><?xml version="1.0" encoding="utf-8"?>
<calcChain xmlns="http://schemas.openxmlformats.org/spreadsheetml/2006/main">
  <c r="AA10" i="12" l="1"/>
  <c r="AA9" i="12" s="1"/>
  <c r="AB10" i="12"/>
  <c r="AB9" i="12" s="1"/>
  <c r="AE10" i="12"/>
  <c r="AG11" i="12" s="1"/>
  <c r="AG10" i="12"/>
  <c r="AA11" i="12"/>
  <c r="AB11" i="12"/>
  <c r="AE11" i="12"/>
  <c r="AA12" i="12"/>
  <c r="AB12" i="12"/>
  <c r="AE12" i="12"/>
  <c r="K14" i="12"/>
  <c r="AA22" i="12"/>
  <c r="AA21" i="12" s="1"/>
  <c r="AB22" i="12"/>
  <c r="AB21" i="12" s="1"/>
  <c r="AE22" i="12"/>
  <c r="AA23" i="12"/>
  <c r="AB23" i="12"/>
  <c r="AE23" i="12"/>
  <c r="AM22" i="12" s="1"/>
  <c r="AN22" i="12" s="1"/>
  <c r="AA24" i="12"/>
  <c r="AB24" i="12"/>
  <c r="AE24" i="12"/>
  <c r="AG24" i="12"/>
  <c r="AH24" i="12" s="1"/>
  <c r="AA25" i="12"/>
  <c r="AB25" i="12"/>
  <c r="AA26" i="12"/>
  <c r="AB26" i="12"/>
  <c r="AA34" i="12"/>
  <c r="AA33" i="12" s="1"/>
  <c r="AB34" i="12"/>
  <c r="AB33" i="12" s="1"/>
  <c r="AE34" i="12"/>
  <c r="AG34" i="12"/>
  <c r="AH34" i="12" s="1"/>
  <c r="AM34" i="12"/>
  <c r="AN34" i="12" s="1"/>
  <c r="AA35" i="12"/>
  <c r="AB35" i="12"/>
  <c r="AE35" i="12"/>
  <c r="AG35" i="12"/>
  <c r="AH35" i="12"/>
  <c r="AI35" i="12"/>
  <c r="AJ35" i="12"/>
  <c r="AK35" i="12" s="1"/>
  <c r="AL35" i="12" s="1"/>
  <c r="AA36" i="12"/>
  <c r="AB36" i="12"/>
  <c r="AE36" i="12"/>
  <c r="AG36" i="12"/>
  <c r="AH36" i="12"/>
  <c r="AI36" i="12"/>
  <c r="AJ36" i="12"/>
  <c r="AK36" i="12" s="1"/>
  <c r="AL36" i="12" s="1"/>
  <c r="AA37" i="12"/>
  <c r="AB37" i="12"/>
  <c r="AA38" i="12"/>
  <c r="AB38" i="12"/>
  <c r="AA39" i="12"/>
  <c r="AB39" i="12"/>
  <c r="AA40" i="12"/>
  <c r="AB40" i="12"/>
  <c r="AA46" i="12"/>
  <c r="AA45" i="12" s="1"/>
  <c r="AB46" i="12"/>
  <c r="AE46" i="12"/>
  <c r="AG46" i="12"/>
  <c r="AH46" i="12"/>
  <c r="AA47" i="12"/>
  <c r="AB47" i="12"/>
  <c r="AE47" i="12"/>
  <c r="AA48" i="12"/>
  <c r="AB48" i="12"/>
  <c r="AA49" i="12"/>
  <c r="AB49" i="12"/>
  <c r="AA50" i="12"/>
  <c r="AB50" i="12"/>
  <c r="AB45" i="12" s="1"/>
  <c r="AE50" i="12"/>
  <c r="AE51" i="12"/>
  <c r="AB60" i="12"/>
  <c r="AA61" i="12"/>
  <c r="AA60" i="12" s="1"/>
  <c r="AB61" i="12"/>
  <c r="AE61" i="12"/>
  <c r="AA62" i="12"/>
  <c r="AB62" i="12"/>
  <c r="AD62" i="12"/>
  <c r="AE62" i="12"/>
  <c r="AG62" i="12"/>
  <c r="AG61" i="12" s="1"/>
  <c r="AA63" i="12"/>
  <c r="AB63" i="12"/>
  <c r="AA64" i="12"/>
  <c r="AB64" i="12"/>
  <c r="AA65" i="12"/>
  <c r="AB65" i="12"/>
  <c r="AE65" i="12"/>
  <c r="AE66" i="12"/>
  <c r="G69" i="12" l="1"/>
  <c r="AB59" i="12"/>
  <c r="AB20" i="12"/>
  <c r="G26" i="12"/>
  <c r="AO34" i="12"/>
  <c r="AO35" i="12"/>
  <c r="AO36" i="12"/>
  <c r="AO22" i="12"/>
  <c r="AO23" i="12"/>
  <c r="AO24" i="12"/>
  <c r="AI61" i="12"/>
  <c r="AJ61" i="12" s="1"/>
  <c r="AH61" i="12"/>
  <c r="AK61" i="12" s="1"/>
  <c r="AL61" i="12" s="1"/>
  <c r="AG63" i="12"/>
  <c r="AG65" i="12"/>
  <c r="AB44" i="12"/>
  <c r="G54" i="12"/>
  <c r="AH11" i="12"/>
  <c r="AI11" i="12"/>
  <c r="AJ11" i="12" s="1"/>
  <c r="AK11" i="12" s="1"/>
  <c r="AL11" i="12" s="1"/>
  <c r="AI24" i="12"/>
  <c r="AJ24" i="12" s="1"/>
  <c r="AK24" i="12"/>
  <c r="AL24" i="12" s="1"/>
  <c r="G38" i="12"/>
  <c r="AB32" i="12"/>
  <c r="AB8" i="12"/>
  <c r="G14" i="12"/>
  <c r="AD61" i="12"/>
  <c r="AD60" i="12" s="1"/>
  <c r="AG50" i="12"/>
  <c r="AD47" i="12"/>
  <c r="AF22" i="12"/>
  <c r="AG22" i="12" s="1"/>
  <c r="AI10" i="12"/>
  <c r="AJ10" i="12" s="1"/>
  <c r="AK10" i="12" s="1"/>
  <c r="AL10" i="12" s="1"/>
  <c r="AI46" i="12"/>
  <c r="AJ46" i="12" s="1"/>
  <c r="AK46" i="12" s="1"/>
  <c r="AL46" i="12" s="1"/>
  <c r="AH10" i="12"/>
  <c r="AD46" i="12"/>
  <c r="AD63" i="12"/>
  <c r="AG48" i="12"/>
  <c r="AI34" i="12"/>
  <c r="AJ34" i="12" s="1"/>
  <c r="AK34" i="12" s="1"/>
  <c r="AL34" i="12" s="1"/>
  <c r="AG66" i="12"/>
  <c r="AH62" i="12"/>
  <c r="AI62" i="12" s="1"/>
  <c r="AJ62" i="12" s="1"/>
  <c r="AD48" i="12"/>
  <c r="AM10" i="12"/>
  <c r="AN10" i="12" s="1"/>
  <c r="AG12" i="12"/>
  <c r="AG47" i="12"/>
  <c r="AH48" i="12" l="1"/>
  <c r="AI48" i="12" s="1"/>
  <c r="AJ48" i="12" s="1"/>
  <c r="I48" i="12" s="1"/>
  <c r="AH66" i="12"/>
  <c r="AI66" i="12" s="1"/>
  <c r="AJ66" i="12" s="1"/>
  <c r="AG23" i="12"/>
  <c r="AH22" i="12"/>
  <c r="H22" i="12" s="1"/>
  <c r="AI47" i="12"/>
  <c r="AJ47" i="12" s="1"/>
  <c r="I47" i="12" s="1"/>
  <c r="AH47" i="12"/>
  <c r="AK47" i="12" s="1"/>
  <c r="AL47" i="12" s="1"/>
  <c r="J47" i="12" s="1"/>
  <c r="AG51" i="12"/>
  <c r="AD44" i="12"/>
  <c r="H48" i="12"/>
  <c r="AO12" i="12"/>
  <c r="AO10" i="12"/>
  <c r="AO11" i="12"/>
  <c r="AK62" i="12"/>
  <c r="AL62" i="12" s="1"/>
  <c r="G35" i="12"/>
  <c r="G36" i="12"/>
  <c r="G37" i="12"/>
  <c r="K36" i="12"/>
  <c r="I34" i="12"/>
  <c r="H34" i="12"/>
  <c r="J34" i="12"/>
  <c r="K34" i="12"/>
  <c r="K35" i="12"/>
  <c r="K23" i="12"/>
  <c r="K24" i="12"/>
  <c r="K22" i="12"/>
  <c r="G24" i="12"/>
  <c r="G25" i="12"/>
  <c r="AH50" i="12"/>
  <c r="AI50" i="12" s="1"/>
  <c r="AJ50" i="12" s="1"/>
  <c r="AK50" i="12" s="1"/>
  <c r="AL50" i="12" s="1"/>
  <c r="AG52" i="12"/>
  <c r="AD45" i="12"/>
  <c r="K11" i="12"/>
  <c r="H10" i="12"/>
  <c r="I10" i="12"/>
  <c r="J10" i="12"/>
  <c r="K10" i="12"/>
  <c r="H11" i="12"/>
  <c r="I11" i="12"/>
  <c r="H12" i="12"/>
  <c r="J11" i="12"/>
  <c r="I12" i="12"/>
  <c r="J12" i="12"/>
  <c r="G13" i="12"/>
  <c r="K12" i="12"/>
  <c r="AH12" i="12"/>
  <c r="AI12" i="12"/>
  <c r="AJ12" i="12" s="1"/>
  <c r="AK12" i="12"/>
  <c r="AL12" i="12" s="1"/>
  <c r="AH63" i="12"/>
  <c r="AI63" i="12" s="1"/>
  <c r="AJ63" i="12" s="1"/>
  <c r="I63" i="12" s="1"/>
  <c r="AE63" i="12"/>
  <c r="AM61" i="12" s="1"/>
  <c r="AN61" i="12" s="1"/>
  <c r="AH65" i="12"/>
  <c r="AI65" i="12" s="1"/>
  <c r="AJ65" i="12" s="1"/>
  <c r="AG67" i="12"/>
  <c r="AE48" i="12"/>
  <c r="AM46" i="12" s="1"/>
  <c r="AN46" i="12" s="1"/>
  <c r="G49" i="12" s="1"/>
  <c r="G64" i="12"/>
  <c r="H61" i="12"/>
  <c r="I61" i="12"/>
  <c r="J61" i="12"/>
  <c r="G63" i="12"/>
  <c r="AD59" i="12"/>
  <c r="G50" i="12" l="1"/>
  <c r="H50" i="12"/>
  <c r="I50" i="12"/>
  <c r="J50" i="12"/>
  <c r="G52" i="12"/>
  <c r="H52" i="12"/>
  <c r="G51" i="12"/>
  <c r="H47" i="12"/>
  <c r="G48" i="12"/>
  <c r="AI22" i="12"/>
  <c r="AJ22" i="12" s="1"/>
  <c r="I22" i="12" s="1"/>
  <c r="AH23" i="12"/>
  <c r="H23" i="12" s="1"/>
  <c r="AI23" i="12"/>
  <c r="AJ23" i="12" s="1"/>
  <c r="I23" i="12" s="1"/>
  <c r="H63" i="12"/>
  <c r="AK65" i="12"/>
  <c r="AL65" i="12" s="1"/>
  <c r="AH52" i="12"/>
  <c r="AI52" i="12" s="1"/>
  <c r="AJ52" i="12" s="1"/>
  <c r="I52" i="12" s="1"/>
  <c r="AE52" i="12"/>
  <c r="AM50" i="12" s="1"/>
  <c r="AN50" i="12" s="1"/>
  <c r="AK66" i="12"/>
  <c r="AL66" i="12" s="1"/>
  <c r="AK48" i="12"/>
  <c r="AL48" i="12" s="1"/>
  <c r="J48" i="12" s="1"/>
  <c r="AO46" i="12"/>
  <c r="K46" i="12" s="1"/>
  <c r="AO47" i="12"/>
  <c r="K47" i="12" s="1"/>
  <c r="AO48" i="12"/>
  <c r="K48" i="12" s="1"/>
  <c r="AO63" i="12"/>
  <c r="K63" i="12" s="1"/>
  <c r="AO62" i="12"/>
  <c r="K62" i="12" s="1"/>
  <c r="AO61" i="12"/>
  <c r="K61" i="12" s="1"/>
  <c r="G67" i="12"/>
  <c r="I67" i="12"/>
  <c r="I66" i="12"/>
  <c r="H67" i="12"/>
  <c r="G68" i="12"/>
  <c r="J66" i="12"/>
  <c r="J65" i="12"/>
  <c r="K66" i="12"/>
  <c r="J67" i="12"/>
  <c r="K67" i="12"/>
  <c r="K65" i="12"/>
  <c r="G65" i="12"/>
  <c r="I65" i="12"/>
  <c r="H65" i="12"/>
  <c r="G66" i="12"/>
  <c r="H66" i="12"/>
  <c r="AH67" i="12"/>
  <c r="AK67" i="12" s="1"/>
  <c r="AL67" i="12" s="1"/>
  <c r="AI67" i="12"/>
  <c r="AJ67" i="12" s="1"/>
  <c r="AE67" i="12"/>
  <c r="AM65" i="12" s="1"/>
  <c r="AN65" i="12" s="1"/>
  <c r="AK63" i="12"/>
  <c r="AL63" i="12" s="1"/>
  <c r="J63" i="12" s="1"/>
  <c r="AH51" i="12"/>
  <c r="AI51" i="12" l="1"/>
  <c r="AJ51" i="12" s="1"/>
  <c r="I51" i="12" s="1"/>
  <c r="AK22" i="12"/>
  <c r="AL22" i="12" s="1"/>
  <c r="J22" i="12" s="1"/>
  <c r="H51" i="12"/>
  <c r="AO65" i="12"/>
  <c r="AO66" i="12"/>
  <c r="AO67" i="12"/>
  <c r="AO51" i="12"/>
  <c r="K51" i="12" s="1"/>
  <c r="AO52" i="12"/>
  <c r="K52" i="12" s="1"/>
  <c r="AO50" i="12"/>
  <c r="K50" i="12" s="1"/>
  <c r="AK52" i="12"/>
  <c r="AL52" i="12" s="1"/>
  <c r="J52" i="12" s="1"/>
  <c r="AK23" i="12"/>
  <c r="AL23" i="12" s="1"/>
  <c r="J23" i="12" s="1"/>
  <c r="G53" i="12"/>
  <c r="AK51" i="12" l="1"/>
  <c r="AL51" i="12" s="1"/>
  <c r="J51" i="12" s="1"/>
</calcChain>
</file>

<file path=xl/comments1.xml><?xml version="1.0" encoding="utf-8"?>
<comments xmlns="http://schemas.openxmlformats.org/spreadsheetml/2006/main">
  <authors>
    <author>asakaze</author>
  </authors>
  <commentList>
    <comment ref="G10" authorId="0" shapeId="0">
      <text>
        <r>
          <rPr>
            <sz val="10"/>
            <color indexed="81"/>
            <rFont val="ＭＳ Ｐゴシック"/>
            <family val="3"/>
            <charset val="128"/>
          </rPr>
          <t>既知の数値を入力します。</t>
        </r>
      </text>
    </comment>
    <comment ref="G14" authorId="0" shapeId="0">
      <text>
        <r>
          <rPr>
            <sz val="10"/>
            <color indexed="81"/>
            <rFont val="ＭＳ Ｐゴシック"/>
            <family val="3"/>
            <charset val="128"/>
          </rPr>
          <t>入力したデータが不適切だった場合に「</t>
        </r>
        <r>
          <rPr>
            <sz val="10"/>
            <color indexed="10"/>
            <rFont val="ＭＳ Ｐゴシック"/>
            <family val="3"/>
            <charset val="128"/>
          </rPr>
          <t>★ データエラー ★</t>
        </r>
        <r>
          <rPr>
            <sz val="10"/>
            <color indexed="81"/>
            <rFont val="ＭＳ Ｐゴシック"/>
            <family val="3"/>
            <charset val="128"/>
          </rPr>
          <t>」と表示します。</t>
        </r>
      </text>
    </comment>
    <comment ref="K50" authorId="0" shapeId="0">
      <text>
        <r>
          <rPr>
            <b/>
            <sz val="10"/>
            <color indexed="10"/>
            <rFont val="ＭＳ Ｐゴシック"/>
            <family val="3"/>
            <charset val="128"/>
          </rPr>
          <t>※条件によっては、解が２つ求まることがあります。</t>
        </r>
      </text>
    </comment>
  </commentList>
</comments>
</file>

<file path=xl/sharedStrings.xml><?xml version="1.0" encoding="utf-8"?>
<sst xmlns="http://schemas.openxmlformats.org/spreadsheetml/2006/main" count="192" uniqueCount="55">
  <si>
    <t>件　名</t>
    <rPh sb="0" eb="1">
      <t>ケン</t>
    </rPh>
    <rPh sb="2" eb="3">
      <t>メイ</t>
    </rPh>
    <phoneticPr fontId="1"/>
  </si>
  <si>
    <t>Ａ</t>
    <phoneticPr fontId="1"/>
  </si>
  <si>
    <t>番号</t>
    <rPh sb="0" eb="2">
      <t>バンゴウ</t>
    </rPh>
    <phoneticPr fontId="1"/>
  </si>
  <si>
    <t>垂線</t>
    <rPh sb="0" eb="2">
      <t>スイセン</t>
    </rPh>
    <phoneticPr fontId="1"/>
  </si>
  <si>
    <t>面積</t>
    <rPh sb="0" eb="2">
      <t>メンセキ</t>
    </rPh>
    <phoneticPr fontId="1"/>
  </si>
  <si>
    <t>三 角 形 の 解 法</t>
    <rPh sb="0" eb="1">
      <t>サン</t>
    </rPh>
    <rPh sb="2" eb="3">
      <t>カド</t>
    </rPh>
    <rPh sb="4" eb="5">
      <t>カタチ</t>
    </rPh>
    <rPh sb="8" eb="9">
      <t>カイ</t>
    </rPh>
    <rPh sb="10" eb="11">
      <t>ホウ</t>
    </rPh>
    <phoneticPr fontId="1"/>
  </si>
  <si>
    <t>辺長</t>
    <rPh sb="0" eb="2">
      <t>ヘンチョウ</t>
    </rPh>
    <phoneticPr fontId="1"/>
  </si>
  <si>
    <t>角度</t>
    <rPh sb="0" eb="2">
      <t>カクド</t>
    </rPh>
    <phoneticPr fontId="1"/>
  </si>
  <si>
    <t>辺ａ</t>
    <rPh sb="0" eb="1">
      <t>ヘン</t>
    </rPh>
    <phoneticPr fontId="1"/>
  </si>
  <si>
    <t>辺ｃ</t>
    <rPh sb="0" eb="1">
      <t>ヘン</t>
    </rPh>
    <phoneticPr fontId="1"/>
  </si>
  <si>
    <t>角度ｃ</t>
    <rPh sb="0" eb="1">
      <t>カク</t>
    </rPh>
    <rPh sb="1" eb="2">
      <t>ド</t>
    </rPh>
    <phoneticPr fontId="1"/>
  </si>
  <si>
    <t>角度ｂ</t>
    <rPh sb="0" eb="1">
      <t>カク</t>
    </rPh>
    <rPh sb="1" eb="2">
      <t>ド</t>
    </rPh>
    <phoneticPr fontId="1"/>
  </si>
  <si>
    <t>角度ａ</t>
    <rPh sb="0" eb="1">
      <t>カド</t>
    </rPh>
    <rPh sb="1" eb="2">
      <t>ド</t>
    </rPh>
    <phoneticPr fontId="1"/>
  </si>
  <si>
    <t>垂線ｃ</t>
  </si>
  <si>
    <t>垂線ａ</t>
    <rPh sb="0" eb="2">
      <t>スイセン</t>
    </rPh>
    <phoneticPr fontId="1"/>
  </si>
  <si>
    <t>　　　垂線ｂ</t>
    <rPh sb="3" eb="5">
      <t>スイセン</t>
    </rPh>
    <phoneticPr fontId="1"/>
  </si>
  <si>
    <t>■三辺既知</t>
    <rPh sb="1" eb="2">
      <t>サン</t>
    </rPh>
    <rPh sb="2" eb="3">
      <t>ペン</t>
    </rPh>
    <rPh sb="3" eb="5">
      <t>キチ</t>
    </rPh>
    <phoneticPr fontId="1"/>
  </si>
  <si>
    <t>　　　　　辺ｂ</t>
    <phoneticPr fontId="1"/>
  </si>
  <si>
    <t>■二角夾辺既知</t>
    <rPh sb="1" eb="3">
      <t>ニカク</t>
    </rPh>
    <rPh sb="3" eb="4">
      <t>キョウ</t>
    </rPh>
    <rPh sb="4" eb="5">
      <t>ヘン</t>
    </rPh>
    <rPh sb="5" eb="7">
      <t>キチ</t>
    </rPh>
    <phoneticPr fontId="1"/>
  </si>
  <si>
    <t>■二辺夾角既知</t>
    <rPh sb="1" eb="2">
      <t>ニ</t>
    </rPh>
    <rPh sb="2" eb="3">
      <t>ヘン</t>
    </rPh>
    <rPh sb="3" eb="5">
      <t>キョウカク</t>
    </rPh>
    <rPh sb="5" eb="7">
      <t>キチ</t>
    </rPh>
    <phoneticPr fontId="1"/>
  </si>
  <si>
    <t>°</t>
    <phoneticPr fontId="1"/>
  </si>
  <si>
    <t>’</t>
    <phoneticPr fontId="1"/>
  </si>
  <si>
    <t>”</t>
    <phoneticPr fontId="1"/>
  </si>
  <si>
    <t>ａ</t>
    <phoneticPr fontId="1"/>
  </si>
  <si>
    <t>ｂ</t>
    <phoneticPr fontId="1"/>
  </si>
  <si>
    <t>ｃ</t>
    <phoneticPr fontId="1"/>
  </si>
  <si>
    <t>ａ</t>
    <phoneticPr fontId="1"/>
  </si>
  <si>
    <t>ｂ</t>
    <phoneticPr fontId="1"/>
  </si>
  <si>
    <t>ｃ</t>
    <phoneticPr fontId="1"/>
  </si>
  <si>
    <t>　　　　　辺ｂ</t>
    <phoneticPr fontId="1"/>
  </si>
  <si>
    <t>辺</t>
    <rPh sb="0" eb="1">
      <t>ヘン</t>
    </rPh>
    <phoneticPr fontId="1"/>
  </si>
  <si>
    <t>角</t>
    <rPh sb="0" eb="1">
      <t>カク</t>
    </rPh>
    <phoneticPr fontId="1"/>
  </si>
  <si>
    <t>ｓ</t>
    <phoneticPr fontId="1"/>
  </si>
  <si>
    <t>■二辺と他の一角既知（１）</t>
    <rPh sb="1" eb="2">
      <t>ニ</t>
    </rPh>
    <rPh sb="2" eb="3">
      <t>ヘン</t>
    </rPh>
    <rPh sb="4" eb="5">
      <t>タ</t>
    </rPh>
    <rPh sb="6" eb="7">
      <t>イチ</t>
    </rPh>
    <rPh sb="7" eb="8">
      <t>カド</t>
    </rPh>
    <rPh sb="8" eb="10">
      <t>キチ</t>
    </rPh>
    <phoneticPr fontId="1"/>
  </si>
  <si>
    <t>※条件によっては解が２つ求まります。</t>
    <rPh sb="1" eb="3">
      <t>ジョウケン</t>
    </rPh>
    <rPh sb="8" eb="9">
      <t>カイ</t>
    </rPh>
    <rPh sb="12" eb="13">
      <t>モト</t>
    </rPh>
    <phoneticPr fontId="1"/>
  </si>
  <si>
    <t>b*sin(a)&lt;a</t>
    <phoneticPr fontId="1"/>
  </si>
  <si>
    <t>b&gt;a</t>
    <phoneticPr fontId="1"/>
  </si>
  <si>
    <t>角a&lt;π/2</t>
    <rPh sb="0" eb="1">
      <t>カク</t>
    </rPh>
    <phoneticPr fontId="1"/>
  </si>
  <si>
    <t>■二辺と他の一角既知（２）</t>
    <rPh sb="1" eb="2">
      <t>ニ</t>
    </rPh>
    <rPh sb="2" eb="3">
      <t>ヘン</t>
    </rPh>
    <rPh sb="4" eb="5">
      <t>タ</t>
    </rPh>
    <rPh sb="6" eb="7">
      <t>イチ</t>
    </rPh>
    <rPh sb="7" eb="8">
      <t>カド</t>
    </rPh>
    <rPh sb="8" eb="10">
      <t>キチ</t>
    </rPh>
    <phoneticPr fontId="1"/>
  </si>
  <si>
    <t>a*sin(b)&lt;b</t>
    <phoneticPr fontId="1"/>
  </si>
  <si>
    <t>a&gt;b</t>
    <phoneticPr fontId="1"/>
  </si>
  <si>
    <t>角b&lt;π/2</t>
    <rPh sb="0" eb="1">
      <t>カク</t>
    </rPh>
    <phoneticPr fontId="1"/>
  </si>
  <si>
    <t>サンプルデータ１２</t>
    <phoneticPr fontId="1"/>
  </si>
  <si>
    <t>三角形１番</t>
    <rPh sb="0" eb="3">
      <t>サンカクケイ</t>
    </rPh>
    <rPh sb="4" eb="5">
      <t>バン</t>
    </rPh>
    <phoneticPr fontId="1"/>
  </si>
  <si>
    <t>三角形２番</t>
    <phoneticPr fontId="1"/>
  </si>
  <si>
    <t>三角形４番</t>
    <phoneticPr fontId="1"/>
  </si>
  <si>
    <t>　　　※下もご覧下さい</t>
    <rPh sb="4" eb="5">
      <t>シタ</t>
    </rPh>
    <rPh sb="7" eb="8">
      <t>ラン</t>
    </rPh>
    <rPh sb="8" eb="9">
      <t>クダ</t>
    </rPh>
    <phoneticPr fontId="1"/>
  </si>
  <si>
    <t>　↓</t>
    <phoneticPr fontId="1"/>
  </si>
  <si>
    <t>三角形５番</t>
    <phoneticPr fontId="1"/>
  </si>
  <si>
    <t>度</t>
    <rPh sb="0" eb="1">
      <t>ド</t>
    </rPh>
    <phoneticPr fontId="1"/>
  </si>
  <si>
    <t>分</t>
    <rPh sb="0" eb="1">
      <t>フン</t>
    </rPh>
    <phoneticPr fontId="1"/>
  </si>
  <si>
    <t>分補正</t>
    <rPh sb="0" eb="1">
      <t>フン</t>
    </rPh>
    <rPh sb="1" eb="3">
      <t>ホセイ</t>
    </rPh>
    <phoneticPr fontId="1"/>
  </si>
  <si>
    <t>秒</t>
    <rPh sb="0" eb="1">
      <t>ビョウ</t>
    </rPh>
    <phoneticPr fontId="1"/>
  </si>
  <si>
    <t>秒補正</t>
    <rPh sb="0" eb="1">
      <t>ビョウ</t>
    </rPh>
    <rPh sb="1" eb="3">
      <t>ホセイ</t>
    </rPh>
    <phoneticPr fontId="1"/>
  </si>
  <si>
    <t>※このシートで実際に計算できます。（入力項目欄：黄色、計算結果欄：緑色）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</si>
</sst>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00_ "/>
    <numFmt numFmtId="182" formatCode="0_ "/>
    <numFmt numFmtId="183" formatCode="0.00_ "/>
    <numFmt numFmtId="185" formatCode="0.000_ "/>
    <numFmt numFmtId="187" formatCode="0_);[Red]\(0\)"/>
    <numFmt numFmtId="188" formatCode="0.00_);[Red]\(0.00\)"/>
    <numFmt numFmtId="191" formatCode="#,##0_ "/>
  </numFmts>
  <fonts count="20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name val="ＭＳ Ｐゴシック"/>
      <charset val="128"/>
    </font>
    <font>
      <sz val="11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color indexed="1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8"/>
      <name val="ＭＳ ゴシック"/>
      <family val="3"/>
      <charset val="128"/>
    </font>
    <font>
      <b/>
      <i/>
      <sz val="11"/>
      <color indexed="12"/>
      <name val="ＭＳ ゴシック"/>
      <family val="3"/>
      <charset val="128"/>
    </font>
    <font>
      <sz val="10"/>
      <color indexed="8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7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12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dotted">
        <color indexed="12"/>
      </left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double">
        <color indexed="12"/>
      </top>
      <bottom style="thin">
        <color indexed="12"/>
      </bottom>
      <diagonal/>
    </border>
    <border>
      <left style="dotted">
        <color indexed="12"/>
      </left>
      <right style="dotted">
        <color indexed="12"/>
      </right>
      <top style="double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double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64"/>
      </right>
      <top style="double">
        <color indexed="64"/>
      </top>
      <bottom style="thin">
        <color indexed="12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12"/>
      </bottom>
      <diagonal/>
    </border>
    <border>
      <left style="dotted">
        <color indexed="64"/>
      </left>
      <right style="hair">
        <color indexed="64"/>
      </right>
      <top style="double">
        <color indexed="64"/>
      </top>
      <bottom style="thin">
        <color indexed="12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12"/>
      </right>
      <top style="hair">
        <color indexed="64"/>
      </top>
      <bottom style="thin">
        <color indexed="64"/>
      </bottom>
      <diagonal/>
    </border>
    <border>
      <left style="thin">
        <color indexed="12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12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2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 style="hair">
        <color indexed="64"/>
      </right>
      <top/>
      <bottom/>
      <diagonal style="hair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12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3" fillId="0" borderId="0" xfId="0" applyFont="1" applyProtection="1">
      <protection hidden="1"/>
    </xf>
    <xf numFmtId="176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182" fontId="3" fillId="0" borderId="0" xfId="0" applyNumberFormat="1" applyFont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176" fontId="3" fillId="0" borderId="0" xfId="0" applyNumberFormat="1" applyFont="1" applyBorder="1" applyAlignment="1" applyProtection="1">
      <protection hidden="1"/>
    </xf>
    <xf numFmtId="185" fontId="3" fillId="0" borderId="0" xfId="0" applyNumberFormat="1" applyFont="1" applyProtection="1">
      <protection hidden="1"/>
    </xf>
    <xf numFmtId="0" fontId="3" fillId="0" borderId="0" xfId="0" applyFont="1" applyBorder="1" applyAlignment="1" applyProtection="1">
      <alignment vertical="center"/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182" fontId="3" fillId="0" borderId="0" xfId="0" applyNumberFormat="1" applyFont="1" applyBorder="1" applyAlignment="1" applyProtection="1">
      <protection hidden="1"/>
    </xf>
    <xf numFmtId="49" fontId="5" fillId="0" borderId="0" xfId="0" applyNumberFormat="1" applyFont="1" applyProtection="1">
      <protection hidden="1"/>
    </xf>
    <xf numFmtId="14" fontId="3" fillId="0" borderId="0" xfId="0" applyNumberFormat="1" applyFont="1" applyAlignment="1" applyProtection="1">
      <alignment horizontal="center"/>
      <protection hidden="1"/>
    </xf>
    <xf numFmtId="49" fontId="7" fillId="0" borderId="0" xfId="0" applyNumberFormat="1" applyFont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176" fontId="3" fillId="0" borderId="0" xfId="0" applyNumberFormat="1" applyFont="1" applyBorder="1" applyProtection="1">
      <protection hidden="1"/>
    </xf>
    <xf numFmtId="0" fontId="3" fillId="0" borderId="0" xfId="0" applyNumberFormat="1" applyFont="1" applyProtection="1">
      <protection hidden="1"/>
    </xf>
    <xf numFmtId="0" fontId="3" fillId="0" borderId="0" xfId="0" quotePrefix="1" applyFont="1" applyAlignment="1" applyProtection="1">
      <alignment horizontal="center"/>
      <protection hidden="1"/>
    </xf>
    <xf numFmtId="182" fontId="3" fillId="0" borderId="0" xfId="0" applyNumberFormat="1" applyFont="1" applyBorder="1" applyAlignment="1" applyProtection="1">
      <alignment horizontal="center" vertical="center"/>
      <protection hidden="1"/>
    </xf>
    <xf numFmtId="182" fontId="3" fillId="0" borderId="0" xfId="0" applyNumberFormat="1" applyFont="1" applyBorder="1" applyAlignment="1" applyProtection="1">
      <alignment vertical="center"/>
      <protection hidden="1"/>
    </xf>
    <xf numFmtId="176" fontId="3" fillId="0" borderId="0" xfId="0" quotePrefix="1" applyNumberFormat="1" applyFont="1" applyBorder="1" applyProtection="1">
      <protection hidden="1"/>
    </xf>
    <xf numFmtId="49" fontId="5" fillId="0" borderId="0" xfId="0" applyNumberFormat="1" applyFont="1" applyBorder="1" applyProtection="1"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0" xfId="0" quotePrefix="1" applyFont="1" applyBorder="1" applyAlignment="1" applyProtection="1">
      <alignment horizontal="center" vertical="center"/>
      <protection hidden="1"/>
    </xf>
    <xf numFmtId="176" fontId="3" fillId="0" borderId="0" xfId="0" quotePrefix="1" applyNumberFormat="1" applyFont="1" applyBorder="1" applyAlignment="1" applyProtection="1">
      <alignment horizontal="center" vertical="center"/>
      <protection hidden="1"/>
    </xf>
    <xf numFmtId="176" fontId="5" fillId="0" borderId="0" xfId="0" quotePrefix="1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Protection="1">
      <protection hidden="1"/>
    </xf>
    <xf numFmtId="176" fontId="3" fillId="0" borderId="0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176" fontId="7" fillId="0" borderId="0" xfId="0" applyNumberFormat="1" applyFont="1" applyBorder="1" applyAlignment="1" applyProtection="1">
      <alignment vertical="center"/>
      <protection hidden="1"/>
    </xf>
    <xf numFmtId="49" fontId="5" fillId="0" borderId="0" xfId="0" applyNumberFormat="1" applyFont="1" applyBorder="1" applyAlignment="1" applyProtection="1">
      <alignment vertical="center"/>
      <protection hidden="1"/>
    </xf>
    <xf numFmtId="176" fontId="3" fillId="0" borderId="0" xfId="0" applyNumberFormat="1" applyFont="1" applyBorder="1" applyAlignment="1" applyProtection="1">
      <alignment vertical="center"/>
      <protection hidden="1"/>
    </xf>
    <xf numFmtId="49" fontId="8" fillId="0" borderId="0" xfId="0" applyNumberFormat="1" applyFont="1" applyBorder="1" applyProtection="1">
      <protection hidden="1"/>
    </xf>
    <xf numFmtId="176" fontId="9" fillId="0" borderId="0" xfId="0" applyNumberFormat="1" applyFont="1" applyBorder="1" applyProtection="1"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10" fillId="0" borderId="0" xfId="0" applyFont="1" applyBorder="1" applyAlignment="1" applyProtection="1">
      <alignment horizontal="center" vertical="top"/>
      <protection hidden="1"/>
    </xf>
    <xf numFmtId="0" fontId="6" fillId="0" borderId="0" xfId="0" applyFont="1" applyBorder="1" applyAlignment="1" applyProtection="1">
      <alignment horizontal="left" vertical="top"/>
      <protection hidden="1"/>
    </xf>
    <xf numFmtId="176" fontId="3" fillId="0" borderId="0" xfId="0" quotePrefix="1" applyNumberFormat="1" applyFont="1" applyBorder="1" applyAlignment="1" applyProtection="1">
      <protection hidden="1"/>
    </xf>
    <xf numFmtId="49" fontId="12" fillId="0" borderId="0" xfId="0" applyNumberFormat="1" applyFont="1" applyBorder="1" applyAlignment="1" applyProtection="1">
      <alignment vertical="center"/>
      <protection hidden="1"/>
    </xf>
    <xf numFmtId="49" fontId="13" fillId="0" borderId="0" xfId="0" applyNumberFormat="1" applyFont="1" applyBorder="1" applyAlignment="1" applyProtection="1">
      <alignment vertical="center"/>
      <protection hidden="1"/>
    </xf>
    <xf numFmtId="176" fontId="13" fillId="0" borderId="0" xfId="0" applyNumberFormat="1" applyFont="1" applyBorder="1" applyAlignment="1" applyProtection="1">
      <alignment vertical="center"/>
      <protection hidden="1"/>
    </xf>
    <xf numFmtId="176" fontId="17" fillId="0" borderId="0" xfId="0" applyNumberFormat="1" applyFont="1" applyBorder="1" applyAlignment="1" applyProtection="1">
      <protection hidden="1"/>
    </xf>
    <xf numFmtId="49" fontId="11" fillId="0" borderId="0" xfId="1" applyNumberFormat="1" applyAlignment="1" applyProtection="1">
      <alignment vertical="center"/>
      <protection hidden="1"/>
    </xf>
    <xf numFmtId="0" fontId="11" fillId="0" borderId="0" xfId="1" applyAlignment="1" applyProtection="1"/>
    <xf numFmtId="0" fontId="17" fillId="0" borderId="0" xfId="0" applyFont="1" applyAlignment="1">
      <alignment vertical="center"/>
    </xf>
    <xf numFmtId="176" fontId="4" fillId="0" borderId="66" xfId="0" applyNumberFormat="1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0" fillId="0" borderId="66" xfId="0" applyBorder="1" applyAlignment="1" applyProtection="1">
      <protection hidden="1"/>
    </xf>
    <xf numFmtId="0" fontId="10" fillId="0" borderId="76" xfId="0" applyFont="1" applyBorder="1" applyAlignment="1" applyProtection="1">
      <alignment horizontal="center" vertical="center"/>
      <protection hidden="1"/>
    </xf>
    <xf numFmtId="0" fontId="0" fillId="0" borderId="77" xfId="0" applyBorder="1" applyProtection="1">
      <protection hidden="1"/>
    </xf>
    <xf numFmtId="0" fontId="8" fillId="2" borderId="67" xfId="0" applyFont="1" applyFill="1" applyBorder="1" applyAlignment="1" applyProtection="1">
      <protection locked="0"/>
    </xf>
    <xf numFmtId="0" fontId="8" fillId="2" borderId="68" xfId="0" applyFont="1" applyFill="1" applyBorder="1" applyAlignment="1" applyProtection="1">
      <protection locked="0"/>
    </xf>
    <xf numFmtId="0" fontId="8" fillId="2" borderId="69" xfId="0" applyFont="1" applyFill="1" applyBorder="1" applyAlignment="1" applyProtection="1">
      <protection locked="0"/>
    </xf>
    <xf numFmtId="176" fontId="18" fillId="0" borderId="4" xfId="0" applyNumberFormat="1" applyFont="1" applyBorder="1" applyAlignment="1" applyProtection="1">
      <alignment horizontal="center"/>
      <protection hidden="1"/>
    </xf>
    <xf numFmtId="49" fontId="19" fillId="2" borderId="67" xfId="0" applyNumberFormat="1" applyFont="1" applyFill="1" applyBorder="1" applyAlignment="1" applyProtection="1">
      <protection locked="0"/>
    </xf>
    <xf numFmtId="49" fontId="19" fillId="2" borderId="68" xfId="0" applyNumberFormat="1" applyFont="1" applyFill="1" applyBorder="1" applyAlignment="1" applyProtection="1">
      <protection locked="0"/>
    </xf>
    <xf numFmtId="49" fontId="19" fillId="2" borderId="69" xfId="0" applyNumberFormat="1" applyFont="1" applyFill="1" applyBorder="1" applyAlignment="1" applyProtection="1">
      <protection locked="0"/>
    </xf>
    <xf numFmtId="0" fontId="18" fillId="0" borderId="70" xfId="0" applyFont="1" applyBorder="1" applyAlignment="1" applyProtection="1">
      <alignment horizontal="center" vertical="center"/>
      <protection hidden="1"/>
    </xf>
    <xf numFmtId="0" fontId="18" fillId="0" borderId="72" xfId="0" applyFont="1" applyBorder="1" applyAlignment="1" applyProtection="1">
      <alignment horizontal="center" vertical="center"/>
      <protection hidden="1"/>
    </xf>
    <xf numFmtId="176" fontId="18" fillId="0" borderId="34" xfId="0" applyNumberFormat="1" applyFont="1" applyBorder="1" applyAlignment="1" applyProtection="1">
      <alignment horizontal="center" vertical="center"/>
      <protection hidden="1"/>
    </xf>
    <xf numFmtId="0" fontId="18" fillId="0" borderId="34" xfId="0" applyFont="1" applyBorder="1" applyAlignment="1" applyProtection="1">
      <alignment horizontal="center" vertical="center"/>
      <protection hidden="1"/>
    </xf>
    <xf numFmtId="0" fontId="18" fillId="0" borderId="74" xfId="0" applyFont="1" applyBorder="1" applyAlignment="1" applyProtection="1">
      <alignment horizontal="center" vertical="center"/>
      <protection hidden="1"/>
    </xf>
    <xf numFmtId="0" fontId="18" fillId="0" borderId="71" xfId="0" applyFont="1" applyBorder="1" applyAlignment="1" applyProtection="1">
      <protection hidden="1"/>
    </xf>
    <xf numFmtId="0" fontId="18" fillId="0" borderId="73" xfId="0" applyFont="1" applyBorder="1" applyAlignment="1" applyProtection="1">
      <protection hidden="1"/>
    </xf>
    <xf numFmtId="176" fontId="18" fillId="0" borderId="1" xfId="0" applyNumberFormat="1" applyFont="1" applyBorder="1" applyAlignment="1" applyProtection="1">
      <alignment horizontal="right"/>
      <protection hidden="1"/>
    </xf>
    <xf numFmtId="176" fontId="18" fillId="0" borderId="2" xfId="0" quotePrefix="1" applyNumberFormat="1" applyFont="1" applyBorder="1" applyAlignment="1" applyProtection="1">
      <alignment horizontal="right"/>
      <protection hidden="1"/>
    </xf>
    <xf numFmtId="176" fontId="18" fillId="0" borderId="3" xfId="0" quotePrefix="1" applyNumberFormat="1" applyFont="1" applyBorder="1" applyAlignment="1" applyProtection="1">
      <alignment horizontal="right"/>
      <protection hidden="1"/>
    </xf>
    <xf numFmtId="0" fontId="18" fillId="0" borderId="75" xfId="0" applyFont="1" applyBorder="1" applyAlignment="1" applyProtection="1">
      <protection hidden="1"/>
    </xf>
    <xf numFmtId="176" fontId="18" fillId="0" borderId="5" xfId="0" applyNumberFormat="1" applyFont="1" applyBorder="1" applyAlignment="1" applyProtection="1">
      <alignment horizontal="center"/>
      <protection hidden="1"/>
    </xf>
    <xf numFmtId="176" fontId="19" fillId="2" borderId="14" xfId="0" applyNumberFormat="1" applyFont="1" applyFill="1" applyBorder="1" applyAlignment="1" applyProtection="1">
      <protection locked="0"/>
    </xf>
    <xf numFmtId="182" fontId="18" fillId="3" borderId="56" xfId="0" applyNumberFormat="1" applyFont="1" applyFill="1" applyBorder="1" applyAlignment="1" applyProtection="1">
      <protection hidden="1"/>
    </xf>
    <xf numFmtId="182" fontId="18" fillId="3" borderId="54" xfId="0" applyNumberFormat="1" applyFont="1" applyFill="1" applyBorder="1" applyAlignment="1" applyProtection="1">
      <protection hidden="1"/>
    </xf>
    <xf numFmtId="183" fontId="18" fillId="3" borderId="50" xfId="0" applyNumberFormat="1" applyFont="1" applyFill="1" applyBorder="1" applyAlignment="1" applyProtection="1">
      <protection hidden="1"/>
    </xf>
    <xf numFmtId="176" fontId="18" fillId="3" borderId="51" xfId="0" applyNumberFormat="1" applyFont="1" applyFill="1" applyBorder="1" applyAlignment="1" applyProtection="1">
      <alignment horizontal="right"/>
      <protection hidden="1"/>
    </xf>
    <xf numFmtId="176" fontId="18" fillId="0" borderId="6" xfId="0" applyNumberFormat="1" applyFont="1" applyBorder="1" applyAlignment="1" applyProtection="1">
      <alignment horizontal="center"/>
      <protection hidden="1"/>
    </xf>
    <xf numFmtId="176" fontId="19" fillId="2" borderId="15" xfId="0" applyNumberFormat="1" applyFont="1" applyFill="1" applyBorder="1" applyAlignment="1" applyProtection="1">
      <protection locked="0"/>
    </xf>
    <xf numFmtId="182" fontId="18" fillId="3" borderId="57" xfId="0" applyNumberFormat="1" applyFont="1" applyFill="1" applyBorder="1" applyAlignment="1" applyProtection="1">
      <protection hidden="1"/>
    </xf>
    <xf numFmtId="182" fontId="18" fillId="3" borderId="58" xfId="0" applyNumberFormat="1" applyFont="1" applyFill="1" applyBorder="1" applyAlignment="1" applyProtection="1">
      <protection hidden="1"/>
    </xf>
    <xf numFmtId="183" fontId="18" fillId="3" borderId="59" xfId="0" applyNumberFormat="1" applyFont="1" applyFill="1" applyBorder="1" applyAlignment="1" applyProtection="1">
      <protection hidden="1"/>
    </xf>
    <xf numFmtId="176" fontId="18" fillId="3" borderId="41" xfId="0" applyNumberFormat="1" applyFont="1" applyFill="1" applyBorder="1" applyAlignment="1" applyProtection="1">
      <alignment horizontal="right"/>
      <protection hidden="1"/>
    </xf>
    <xf numFmtId="176" fontId="18" fillId="0" borderId="7" xfId="0" applyNumberFormat="1" applyFont="1" applyBorder="1" applyAlignment="1" applyProtection="1">
      <alignment horizontal="center"/>
      <protection hidden="1"/>
    </xf>
    <xf numFmtId="182" fontId="18" fillId="3" borderId="60" xfId="0" applyNumberFormat="1" applyFont="1" applyFill="1" applyBorder="1" applyAlignment="1" applyProtection="1">
      <protection hidden="1"/>
    </xf>
    <xf numFmtId="182" fontId="18" fillId="3" borderId="44" xfId="0" applyNumberFormat="1" applyFont="1" applyFill="1" applyBorder="1" applyAlignment="1" applyProtection="1">
      <protection hidden="1"/>
    </xf>
    <xf numFmtId="183" fontId="18" fillId="3" borderId="61" xfId="0" applyNumberFormat="1" applyFont="1" applyFill="1" applyBorder="1" applyAlignment="1" applyProtection="1">
      <protection hidden="1"/>
    </xf>
    <xf numFmtId="176" fontId="18" fillId="3" borderId="62" xfId="0" applyNumberFormat="1" applyFont="1" applyFill="1" applyBorder="1" applyAlignment="1" applyProtection="1">
      <alignment horizontal="right"/>
      <protection hidden="1"/>
    </xf>
    <xf numFmtId="176" fontId="18" fillId="0" borderId="8" xfId="0" applyNumberFormat="1" applyFont="1" applyBorder="1" applyAlignment="1" applyProtection="1">
      <alignment horizontal="center"/>
      <protection hidden="1"/>
    </xf>
    <xf numFmtId="176" fontId="18" fillId="3" borderId="63" xfId="0" applyNumberFormat="1" applyFont="1" applyFill="1" applyBorder="1" applyAlignment="1" applyProtection="1">
      <alignment horizontal="right"/>
      <protection hidden="1"/>
    </xf>
    <xf numFmtId="176" fontId="18" fillId="3" borderId="64" xfId="0" applyNumberFormat="1" applyFont="1" applyFill="1" applyBorder="1" applyAlignment="1" applyProtection="1">
      <alignment horizontal="right"/>
      <protection hidden="1"/>
    </xf>
    <xf numFmtId="176" fontId="18" fillId="3" borderId="65" xfId="0" applyNumberFormat="1" applyFont="1" applyFill="1" applyBorder="1" applyAlignment="1" applyProtection="1">
      <alignment horizontal="right"/>
      <protection hidden="1"/>
    </xf>
    <xf numFmtId="176" fontId="18" fillId="0" borderId="0" xfId="0" applyNumberFormat="1" applyFont="1" applyBorder="1" applyProtection="1">
      <protection hidden="1"/>
    </xf>
    <xf numFmtId="176" fontId="15" fillId="0" borderId="66" xfId="0" applyNumberFormat="1" applyFont="1" applyBorder="1" applyAlignment="1" applyProtection="1">
      <protection hidden="1"/>
    </xf>
    <xf numFmtId="0" fontId="15" fillId="0" borderId="66" xfId="0" applyFont="1" applyBorder="1" applyAlignment="1" applyProtection="1">
      <protection hidden="1"/>
    </xf>
    <xf numFmtId="176" fontId="18" fillId="0" borderId="0" xfId="0" applyNumberFormat="1" applyFont="1" applyBorder="1" applyAlignment="1" applyProtection="1"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176" fontId="18" fillId="0" borderId="0" xfId="0" applyNumberFormat="1" applyFont="1" applyBorder="1" applyAlignment="1" applyProtection="1">
      <alignment horizontal="center" vertical="center"/>
      <protection hidden="1"/>
    </xf>
    <xf numFmtId="176" fontId="18" fillId="0" borderId="9" xfId="0" applyNumberFormat="1" applyFont="1" applyBorder="1" applyAlignment="1" applyProtection="1">
      <alignment horizontal="center"/>
      <protection hidden="1"/>
    </xf>
    <xf numFmtId="176" fontId="19" fillId="2" borderId="14" xfId="0" applyNumberFormat="1" applyFont="1" applyFill="1" applyBorder="1" applyAlignment="1" applyProtection="1">
      <alignment horizontal="right"/>
      <protection locked="0"/>
    </xf>
    <xf numFmtId="182" fontId="18" fillId="3" borderId="49" xfId="0" applyNumberFormat="1" applyFont="1" applyFill="1" applyBorder="1" applyAlignment="1" applyProtection="1">
      <protection hidden="1"/>
    </xf>
    <xf numFmtId="176" fontId="18" fillId="0" borderId="10" xfId="0" applyNumberFormat="1" applyFont="1" applyBorder="1" applyAlignment="1" applyProtection="1">
      <alignment horizontal="center"/>
      <protection hidden="1"/>
    </xf>
    <xf numFmtId="176" fontId="19" fillId="2" borderId="15" xfId="0" applyNumberFormat="1" applyFont="1" applyFill="1" applyBorder="1" applyAlignment="1" applyProtection="1">
      <alignment horizontal="right"/>
      <protection locked="0"/>
    </xf>
    <xf numFmtId="182" fontId="18" fillId="3" borderId="1" xfId="0" applyNumberFormat="1" applyFont="1" applyFill="1" applyBorder="1" applyAlignment="1" applyProtection="1">
      <protection hidden="1"/>
    </xf>
    <xf numFmtId="182" fontId="18" fillId="3" borderId="55" xfId="0" applyNumberFormat="1" applyFont="1" applyFill="1" applyBorder="1" applyAlignment="1" applyProtection="1">
      <protection hidden="1"/>
    </xf>
    <xf numFmtId="183" fontId="18" fillId="3" borderId="3" xfId="0" applyNumberFormat="1" applyFont="1" applyFill="1" applyBorder="1" applyAlignment="1" applyProtection="1">
      <protection hidden="1"/>
    </xf>
    <xf numFmtId="176" fontId="18" fillId="0" borderId="11" xfId="0" applyNumberFormat="1" applyFont="1" applyBorder="1" applyAlignment="1" applyProtection="1">
      <alignment horizontal="center"/>
      <protection hidden="1"/>
    </xf>
    <xf numFmtId="176" fontId="18" fillId="3" borderId="52" xfId="0" applyNumberFormat="1" applyFont="1" applyFill="1" applyBorder="1" applyAlignment="1" applyProtection="1">
      <alignment horizontal="right"/>
      <protection hidden="1"/>
    </xf>
    <xf numFmtId="182" fontId="19" fillId="2" borderId="16" xfId="0" applyNumberFormat="1" applyFont="1" applyFill="1" applyBorder="1" applyAlignment="1" applyProtection="1">
      <protection locked="0"/>
    </xf>
    <xf numFmtId="182" fontId="19" fillId="2" borderId="17" xfId="0" applyNumberFormat="1" applyFont="1" applyFill="1" applyBorder="1" applyAlignment="1" applyProtection="1">
      <protection locked="0"/>
    </xf>
    <xf numFmtId="183" fontId="19" fillId="2" borderId="18" xfId="0" applyNumberFormat="1" applyFont="1" applyFill="1" applyBorder="1" applyAlignment="1" applyProtection="1">
      <protection locked="0"/>
    </xf>
    <xf numFmtId="176" fontId="18" fillId="3" borderId="53" xfId="0" applyNumberFormat="1" applyFont="1" applyFill="1" applyBorder="1" applyAlignment="1" applyProtection="1">
      <alignment horizontal="right"/>
      <protection hidden="1"/>
    </xf>
    <xf numFmtId="191" fontId="18" fillId="3" borderId="49" xfId="0" applyNumberFormat="1" applyFont="1" applyFill="1" applyBorder="1" applyAlignment="1" applyProtection="1">
      <protection hidden="1"/>
    </xf>
    <xf numFmtId="191" fontId="18" fillId="3" borderId="25" xfId="0" applyNumberFormat="1" applyFont="1" applyFill="1" applyBorder="1" applyAlignment="1" applyProtection="1">
      <protection hidden="1"/>
    </xf>
    <xf numFmtId="176" fontId="18" fillId="3" borderId="39" xfId="0" applyNumberFormat="1" applyFont="1" applyFill="1" applyBorder="1" applyAlignment="1" applyProtection="1">
      <alignment horizontal="right"/>
      <protection hidden="1"/>
    </xf>
    <xf numFmtId="191" fontId="19" fillId="2" borderId="16" xfId="0" applyNumberFormat="1" applyFont="1" applyFill="1" applyBorder="1" applyAlignment="1" applyProtection="1">
      <protection locked="0"/>
    </xf>
    <xf numFmtId="191" fontId="19" fillId="2" borderId="17" xfId="0" applyNumberFormat="1" applyFont="1" applyFill="1" applyBorder="1" applyAlignment="1" applyProtection="1">
      <protection locked="0"/>
    </xf>
    <xf numFmtId="187" fontId="18" fillId="0" borderId="0" xfId="0" applyNumberFormat="1" applyFont="1" applyBorder="1" applyAlignment="1" applyProtection="1">
      <protection hidden="1"/>
    </xf>
    <xf numFmtId="188" fontId="18" fillId="0" borderId="0" xfId="0" applyNumberFormat="1" applyFont="1" applyBorder="1" applyAlignment="1" applyProtection="1">
      <protection hidden="1"/>
    </xf>
    <xf numFmtId="182" fontId="19" fillId="2" borderId="19" xfId="0" applyNumberFormat="1" applyFont="1" applyFill="1" applyBorder="1" applyAlignment="1" applyProtection="1">
      <alignment horizontal="right"/>
      <protection locked="0"/>
    </xf>
    <xf numFmtId="182" fontId="19" fillId="2" borderId="20" xfId="0" applyNumberFormat="1" applyFont="1" applyFill="1" applyBorder="1" applyAlignment="1" applyProtection="1">
      <alignment horizontal="right"/>
      <protection locked="0"/>
    </xf>
    <xf numFmtId="183" fontId="19" fillId="2" borderId="21" xfId="0" applyNumberFormat="1" applyFont="1" applyFill="1" applyBorder="1" applyAlignment="1" applyProtection="1">
      <alignment horizontal="right"/>
      <protection locked="0"/>
    </xf>
    <xf numFmtId="176" fontId="18" fillId="3" borderId="27" xfId="0" applyNumberFormat="1" applyFont="1" applyFill="1" applyBorder="1" applyAlignment="1" applyProtection="1">
      <alignment horizontal="right"/>
      <protection hidden="1"/>
    </xf>
    <xf numFmtId="182" fontId="18" fillId="3" borderId="46" xfId="0" applyNumberFormat="1" applyFont="1" applyFill="1" applyBorder="1" applyAlignment="1" applyProtection="1">
      <alignment horizontal="right"/>
      <protection hidden="1"/>
    </xf>
    <xf numFmtId="182" fontId="18" fillId="3" borderId="47" xfId="0" applyNumberFormat="1" applyFont="1" applyFill="1" applyBorder="1" applyAlignment="1" applyProtection="1">
      <alignment horizontal="right"/>
      <protection hidden="1"/>
    </xf>
    <xf numFmtId="183" fontId="18" fillId="3" borderId="48" xfId="0" applyNumberFormat="1" applyFont="1" applyFill="1" applyBorder="1" applyAlignment="1" applyProtection="1">
      <alignment horizontal="right"/>
      <protection hidden="1"/>
    </xf>
    <xf numFmtId="176" fontId="18" fillId="3" borderId="29" xfId="0" applyNumberFormat="1" applyFont="1" applyFill="1" applyBorder="1" applyAlignment="1" applyProtection="1">
      <alignment horizontal="right"/>
      <protection hidden="1"/>
    </xf>
    <xf numFmtId="182" fontId="18" fillId="3" borderId="43" xfId="0" applyNumberFormat="1" applyFont="1" applyFill="1" applyBorder="1" applyAlignment="1" applyProtection="1">
      <alignment horizontal="right"/>
      <protection hidden="1"/>
    </xf>
    <xf numFmtId="182" fontId="18" fillId="3" borderId="44" xfId="0" applyNumberFormat="1" applyFont="1" applyFill="1" applyBorder="1" applyAlignment="1" applyProtection="1">
      <alignment horizontal="right"/>
      <protection hidden="1"/>
    </xf>
    <xf numFmtId="183" fontId="18" fillId="3" borderId="45" xfId="0" applyNumberFormat="1" applyFont="1" applyFill="1" applyBorder="1" applyAlignment="1" applyProtection="1">
      <alignment horizontal="right"/>
      <protection hidden="1"/>
    </xf>
    <xf numFmtId="176" fontId="18" fillId="3" borderId="33" xfId="0" applyNumberFormat="1" applyFont="1" applyFill="1" applyBorder="1" applyAlignment="1" applyProtection="1">
      <alignment horizontal="right"/>
      <protection hidden="1"/>
    </xf>
    <xf numFmtId="176" fontId="18" fillId="0" borderId="12" xfId="0" applyNumberFormat="1" applyFont="1" applyBorder="1" applyAlignment="1" applyProtection="1">
      <alignment horizontal="center"/>
      <protection hidden="1"/>
    </xf>
    <xf numFmtId="176" fontId="18" fillId="3" borderId="34" xfId="0" applyNumberFormat="1" applyFont="1" applyFill="1" applyBorder="1" applyAlignment="1" applyProtection="1">
      <alignment horizontal="right"/>
      <protection hidden="1"/>
    </xf>
    <xf numFmtId="182" fontId="18" fillId="3" borderId="35" xfId="0" applyNumberFormat="1" applyFont="1" applyFill="1" applyBorder="1" applyAlignment="1" applyProtection="1">
      <alignment horizontal="right"/>
      <protection hidden="1"/>
    </xf>
    <xf numFmtId="182" fontId="18" fillId="3" borderId="36" xfId="0" applyNumberFormat="1" applyFont="1" applyFill="1" applyBorder="1" applyAlignment="1" applyProtection="1">
      <alignment horizontal="right"/>
      <protection hidden="1"/>
    </xf>
    <xf numFmtId="183" fontId="18" fillId="3" borderId="37" xfId="0" applyNumberFormat="1" applyFont="1" applyFill="1" applyBorder="1" applyAlignment="1" applyProtection="1">
      <alignment horizontal="right"/>
      <protection hidden="1"/>
    </xf>
    <xf numFmtId="176" fontId="18" fillId="3" borderId="38" xfId="0" applyNumberFormat="1" applyFont="1" applyFill="1" applyBorder="1" applyAlignment="1" applyProtection="1">
      <alignment horizontal="right"/>
      <protection hidden="1"/>
    </xf>
    <xf numFmtId="182" fontId="18" fillId="3" borderId="40" xfId="0" applyNumberFormat="1" applyFont="1" applyFill="1" applyBorder="1" applyAlignment="1" applyProtection="1">
      <alignment horizontal="right"/>
      <protection hidden="1"/>
    </xf>
    <xf numFmtId="182" fontId="18" fillId="3" borderId="2" xfId="0" applyNumberFormat="1" applyFont="1" applyFill="1" applyBorder="1" applyAlignment="1" applyProtection="1">
      <alignment horizontal="right"/>
      <protection hidden="1"/>
    </xf>
    <xf numFmtId="183" fontId="18" fillId="3" borderId="3" xfId="0" applyNumberFormat="1" applyFont="1" applyFill="1" applyBorder="1" applyAlignment="1" applyProtection="1">
      <alignment horizontal="right"/>
      <protection hidden="1"/>
    </xf>
    <xf numFmtId="176" fontId="18" fillId="0" borderId="13" xfId="0" applyNumberFormat="1" applyFont="1" applyBorder="1" applyAlignment="1" applyProtection="1">
      <alignment horizontal="center"/>
      <protection hidden="1"/>
    </xf>
    <xf numFmtId="176" fontId="18" fillId="3" borderId="42" xfId="0" applyNumberFormat="1" applyFont="1" applyFill="1" applyBorder="1" applyAlignment="1" applyProtection="1">
      <alignment horizontal="right"/>
      <protection hidden="1"/>
    </xf>
    <xf numFmtId="0" fontId="18" fillId="0" borderId="66" xfId="0" applyFont="1" applyBorder="1" applyAlignment="1" applyProtection="1">
      <protection hidden="1"/>
    </xf>
    <xf numFmtId="0" fontId="18" fillId="0" borderId="0" xfId="0" applyFont="1" applyProtection="1">
      <protection hidden="1"/>
    </xf>
    <xf numFmtId="182" fontId="18" fillId="3" borderId="24" xfId="0" applyNumberFormat="1" applyFont="1" applyFill="1" applyBorder="1" applyAlignment="1" applyProtection="1">
      <alignment horizontal="right"/>
      <protection hidden="1"/>
    </xf>
    <xf numFmtId="182" fontId="18" fillId="3" borderId="25" xfId="0" applyNumberFormat="1" applyFont="1" applyFill="1" applyBorder="1" applyAlignment="1" applyProtection="1">
      <alignment horizontal="right"/>
      <protection hidden="1"/>
    </xf>
    <xf numFmtId="183" fontId="18" fillId="3" borderId="26" xfId="0" applyNumberFormat="1" applyFont="1" applyFill="1" applyBorder="1" applyAlignment="1" applyProtection="1">
      <alignment horizontal="right"/>
      <protection hidden="1"/>
    </xf>
    <xf numFmtId="182" fontId="19" fillId="2" borderId="22" xfId="0" applyNumberFormat="1" applyFont="1" applyFill="1" applyBorder="1" applyAlignment="1" applyProtection="1">
      <alignment horizontal="right"/>
      <protection locked="0"/>
    </xf>
    <xf numFmtId="182" fontId="19" fillId="2" borderId="17" xfId="0" applyNumberFormat="1" applyFont="1" applyFill="1" applyBorder="1" applyAlignment="1" applyProtection="1">
      <alignment horizontal="right"/>
      <protection locked="0"/>
    </xf>
    <xf numFmtId="183" fontId="19" fillId="2" borderId="23" xfId="0" applyNumberFormat="1" applyFont="1" applyFill="1" applyBorder="1" applyAlignment="1" applyProtection="1">
      <alignment horizontal="right"/>
      <protection locked="0"/>
    </xf>
    <xf numFmtId="176" fontId="18" fillId="3" borderId="28" xfId="0" applyNumberFormat="1" applyFont="1" applyFill="1" applyBorder="1" applyAlignment="1" applyProtection="1">
      <alignment horizontal="right"/>
      <protection hidden="1"/>
    </xf>
    <xf numFmtId="182" fontId="18" fillId="3" borderId="30" xfId="0" applyNumberFormat="1" applyFont="1" applyFill="1" applyBorder="1" applyAlignment="1" applyProtection="1">
      <alignment horizontal="right"/>
      <protection hidden="1"/>
    </xf>
    <xf numFmtId="182" fontId="18" fillId="3" borderId="31" xfId="0" applyNumberFormat="1" applyFont="1" applyFill="1" applyBorder="1" applyAlignment="1" applyProtection="1">
      <alignment horizontal="right"/>
      <protection hidden="1"/>
    </xf>
    <xf numFmtId="183" fontId="18" fillId="3" borderId="32" xfId="0" applyNumberFormat="1" applyFont="1" applyFill="1" applyBorder="1" applyAlignment="1" applyProtection="1">
      <alignment horizontal="right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19050</xdr:rowOff>
    </xdr:from>
    <xdr:to>
      <xdr:col>3</xdr:col>
      <xdr:colOff>0</xdr:colOff>
      <xdr:row>13</xdr:row>
      <xdr:rowOff>0</xdr:rowOff>
    </xdr:to>
    <xdr:cxnSp macro="">
      <xdr:nvCxnSpPr>
        <xdr:cNvPr id="6154" name="AutoShape 10">
          <a:extLst>
            <a:ext uri="{FF2B5EF4-FFF2-40B4-BE49-F238E27FC236}">
              <a16:creationId xmlns:a16="http://schemas.microsoft.com/office/drawing/2014/main" id="{58BD8386-81F2-437E-9871-6CC2BC80848C}"/>
            </a:ext>
          </a:extLst>
        </xdr:cNvPr>
        <xdr:cNvCxnSpPr>
          <a:cxnSpLocks noChangeShapeType="1"/>
        </xdr:cNvCxnSpPr>
      </xdr:nvCxnSpPr>
      <xdr:spPr bwMode="auto">
        <a:xfrm flipH="1">
          <a:off x="514350" y="1924050"/>
          <a:ext cx="800100" cy="1295400"/>
        </a:xfrm>
        <a:prstGeom prst="straightConnector1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419100</xdr:colOff>
      <xdr:row>13</xdr:row>
      <xdr:rowOff>0</xdr:rowOff>
    </xdr:to>
    <xdr:cxnSp macro="">
      <xdr:nvCxnSpPr>
        <xdr:cNvPr id="6155" name="AutoShape 11">
          <a:extLst>
            <a:ext uri="{FF2B5EF4-FFF2-40B4-BE49-F238E27FC236}">
              <a16:creationId xmlns:a16="http://schemas.microsoft.com/office/drawing/2014/main" id="{50DB6A41-DC60-41A9-A974-4DB98446DC27}"/>
            </a:ext>
          </a:extLst>
        </xdr:cNvPr>
        <xdr:cNvCxnSpPr>
          <a:cxnSpLocks noChangeShapeType="1"/>
        </xdr:cNvCxnSpPr>
      </xdr:nvCxnSpPr>
      <xdr:spPr bwMode="auto">
        <a:xfrm>
          <a:off x="514350" y="3219450"/>
          <a:ext cx="2085975" cy="0"/>
        </a:xfrm>
        <a:prstGeom prst="straightConnector1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7</xdr:row>
      <xdr:rowOff>19050</xdr:rowOff>
    </xdr:from>
    <xdr:to>
      <xdr:col>4</xdr:col>
      <xdr:colOff>428625</xdr:colOff>
      <xdr:row>13</xdr:row>
      <xdr:rowOff>0</xdr:rowOff>
    </xdr:to>
    <xdr:cxnSp macro="">
      <xdr:nvCxnSpPr>
        <xdr:cNvPr id="6156" name="AutoShape 12">
          <a:extLst>
            <a:ext uri="{FF2B5EF4-FFF2-40B4-BE49-F238E27FC236}">
              <a16:creationId xmlns:a16="http://schemas.microsoft.com/office/drawing/2014/main" id="{CBD79270-37F5-43D6-B52B-98D1B7028D47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314450" y="1924050"/>
          <a:ext cx="1295400" cy="1295400"/>
        </a:xfrm>
        <a:prstGeom prst="straightConnector1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7</xdr:row>
      <xdr:rowOff>28575</xdr:rowOff>
    </xdr:from>
    <xdr:to>
      <xdr:col>3</xdr:col>
      <xdr:colOff>0</xdr:colOff>
      <xdr:row>13</xdr:row>
      <xdr:rowOff>0</xdr:rowOff>
    </xdr:to>
    <xdr:cxnSp macro="">
      <xdr:nvCxnSpPr>
        <xdr:cNvPr id="6157" name="AutoShape 13">
          <a:extLst>
            <a:ext uri="{FF2B5EF4-FFF2-40B4-BE49-F238E27FC236}">
              <a16:creationId xmlns:a16="http://schemas.microsoft.com/office/drawing/2014/main" id="{76100838-3C08-4B77-A3F3-EA2844848721}"/>
            </a:ext>
          </a:extLst>
        </xdr:cNvPr>
        <xdr:cNvCxnSpPr>
          <a:cxnSpLocks noChangeShapeType="1"/>
        </xdr:cNvCxnSpPr>
      </xdr:nvCxnSpPr>
      <xdr:spPr bwMode="auto">
        <a:xfrm>
          <a:off x="1314450" y="1933575"/>
          <a:ext cx="0" cy="1285875"/>
        </a:xfrm>
        <a:prstGeom prst="straightConnector1">
          <a:avLst/>
        </a:prstGeom>
        <a:noFill/>
        <a:ln w="158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523875</xdr:colOff>
      <xdr:row>9</xdr:row>
      <xdr:rowOff>28575</xdr:rowOff>
    </xdr:from>
    <xdr:to>
      <xdr:col>4</xdr:col>
      <xdr:colOff>409575</xdr:colOff>
      <xdr:row>12</xdr:row>
      <xdr:rowOff>209550</xdr:rowOff>
    </xdr:to>
    <xdr:cxnSp macro="">
      <xdr:nvCxnSpPr>
        <xdr:cNvPr id="6158" name="AutoShape 14">
          <a:extLst>
            <a:ext uri="{FF2B5EF4-FFF2-40B4-BE49-F238E27FC236}">
              <a16:creationId xmlns:a16="http://schemas.microsoft.com/office/drawing/2014/main" id="{6B2FEA12-E34D-4CE7-A854-D56B62525CCF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038225" y="2371725"/>
          <a:ext cx="1552575" cy="838200"/>
        </a:xfrm>
        <a:prstGeom prst="straightConnector1">
          <a:avLst/>
        </a:prstGeom>
        <a:noFill/>
        <a:ln w="158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19050</xdr:colOff>
      <xdr:row>8</xdr:row>
      <xdr:rowOff>114300</xdr:rowOff>
    </xdr:from>
    <xdr:to>
      <xdr:col>3</xdr:col>
      <xdr:colOff>304800</xdr:colOff>
      <xdr:row>13</xdr:row>
      <xdr:rowOff>0</xdr:rowOff>
    </xdr:to>
    <xdr:cxnSp macro="">
      <xdr:nvCxnSpPr>
        <xdr:cNvPr id="6159" name="AutoShape 15">
          <a:extLst>
            <a:ext uri="{FF2B5EF4-FFF2-40B4-BE49-F238E27FC236}">
              <a16:creationId xmlns:a16="http://schemas.microsoft.com/office/drawing/2014/main" id="{ADAE3983-071F-45C8-AE95-3129BD3628A6}"/>
            </a:ext>
          </a:extLst>
        </xdr:cNvPr>
        <xdr:cNvCxnSpPr>
          <a:cxnSpLocks noChangeShapeType="1"/>
        </xdr:cNvCxnSpPr>
      </xdr:nvCxnSpPr>
      <xdr:spPr bwMode="auto">
        <a:xfrm flipV="1">
          <a:off x="533400" y="2238375"/>
          <a:ext cx="1085850" cy="981075"/>
        </a:xfrm>
        <a:prstGeom prst="straightConnector1">
          <a:avLst/>
        </a:prstGeom>
        <a:noFill/>
        <a:ln w="158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142875</xdr:colOff>
      <xdr:row>11</xdr:row>
      <xdr:rowOff>209550</xdr:rowOff>
    </xdr:from>
    <xdr:to>
      <xdr:col>2</xdr:col>
      <xdr:colOff>371475</xdr:colOff>
      <xdr:row>12</xdr:row>
      <xdr:rowOff>209550</xdr:rowOff>
    </xdr:to>
    <xdr:sp macro="" textlink="">
      <xdr:nvSpPr>
        <xdr:cNvPr id="6160" name="Arc 16">
          <a:extLst>
            <a:ext uri="{FF2B5EF4-FFF2-40B4-BE49-F238E27FC236}">
              <a16:creationId xmlns:a16="http://schemas.microsoft.com/office/drawing/2014/main" id="{49002439-3A9B-4E49-9CD2-9FEE543B1A32}"/>
            </a:ext>
          </a:extLst>
        </xdr:cNvPr>
        <xdr:cNvSpPr>
          <a:spLocks/>
        </xdr:cNvSpPr>
      </xdr:nvSpPr>
      <xdr:spPr bwMode="auto">
        <a:xfrm>
          <a:off x="657225" y="2990850"/>
          <a:ext cx="228600" cy="219075"/>
        </a:xfrm>
        <a:custGeom>
          <a:avLst/>
          <a:gdLst>
            <a:gd name="G0" fmla="+- 0 0 0"/>
            <a:gd name="G1" fmla="+- 21600 0 0"/>
            <a:gd name="G2" fmla="+- 21600 0 0"/>
            <a:gd name="T0" fmla="*/ 0 w 21600"/>
            <a:gd name="T1" fmla="*/ 0 h 21600"/>
            <a:gd name="T2" fmla="*/ 21600 w 21600"/>
            <a:gd name="T3" fmla="*/ 21600 h 21600"/>
            <a:gd name="T4" fmla="*/ 0 w 2160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1600" fill="none" extrusionOk="0">
              <a:moveTo>
                <a:pt x="0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0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38100</xdr:colOff>
      <xdr:row>11</xdr:row>
      <xdr:rowOff>200025</xdr:rowOff>
    </xdr:from>
    <xdr:to>
      <xdr:col>4</xdr:col>
      <xdr:colOff>266700</xdr:colOff>
      <xdr:row>13</xdr:row>
      <xdr:rowOff>0</xdr:rowOff>
    </xdr:to>
    <xdr:sp macro="" textlink="">
      <xdr:nvSpPr>
        <xdr:cNvPr id="6161" name="Arc 17">
          <a:extLst>
            <a:ext uri="{FF2B5EF4-FFF2-40B4-BE49-F238E27FC236}">
              <a16:creationId xmlns:a16="http://schemas.microsoft.com/office/drawing/2014/main" id="{E00818EC-F87F-428A-9F8A-93B210A9F97E}"/>
            </a:ext>
          </a:extLst>
        </xdr:cNvPr>
        <xdr:cNvSpPr>
          <a:spLocks/>
        </xdr:cNvSpPr>
      </xdr:nvSpPr>
      <xdr:spPr bwMode="auto">
        <a:xfrm>
          <a:off x="2219325" y="2981325"/>
          <a:ext cx="228600" cy="238125"/>
        </a:xfrm>
        <a:custGeom>
          <a:avLst/>
          <a:gdLst>
            <a:gd name="G0" fmla="+- 21600 0 0"/>
            <a:gd name="G1" fmla="+- 20113 0 0"/>
            <a:gd name="G2" fmla="+- 21600 0 0"/>
            <a:gd name="T0" fmla="*/ 246 w 21600"/>
            <a:gd name="T1" fmla="*/ 23362 h 23362"/>
            <a:gd name="T2" fmla="*/ 13723 w 21600"/>
            <a:gd name="T3" fmla="*/ 0 h 23362"/>
            <a:gd name="T4" fmla="*/ 21600 w 21600"/>
            <a:gd name="T5" fmla="*/ 20113 h 2336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3362" fill="none" extrusionOk="0">
              <a:moveTo>
                <a:pt x="245" y="23362"/>
              </a:moveTo>
              <a:cubicBezTo>
                <a:pt x="82" y="22286"/>
                <a:pt x="0" y="21200"/>
                <a:pt x="0" y="20113"/>
              </a:cubicBezTo>
              <a:cubicBezTo>
                <a:pt x="0" y="11223"/>
                <a:pt x="5445" y="3242"/>
                <a:pt x="13723" y="0"/>
              </a:cubicBezTo>
            </a:path>
            <a:path w="21600" h="23362" stroke="0" extrusionOk="0">
              <a:moveTo>
                <a:pt x="245" y="23362"/>
              </a:moveTo>
              <a:cubicBezTo>
                <a:pt x="82" y="22286"/>
                <a:pt x="0" y="21200"/>
                <a:pt x="0" y="20113"/>
              </a:cubicBezTo>
              <a:cubicBezTo>
                <a:pt x="0" y="11223"/>
                <a:pt x="5445" y="3242"/>
                <a:pt x="13723" y="0"/>
              </a:cubicBezTo>
              <a:lnTo>
                <a:pt x="21600" y="20113"/>
              </a:lnTo>
              <a:close/>
            </a:path>
          </a:pathLst>
        </a:cu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657225</xdr:colOff>
      <xdr:row>7</xdr:row>
      <xdr:rowOff>123825</xdr:rowOff>
    </xdr:from>
    <xdr:to>
      <xdr:col>3</xdr:col>
      <xdr:colOff>228600</xdr:colOff>
      <xdr:row>8</xdr:row>
      <xdr:rowOff>123825</xdr:rowOff>
    </xdr:to>
    <xdr:sp macro="" textlink="">
      <xdr:nvSpPr>
        <xdr:cNvPr id="6162" name="Arc 18">
          <a:extLst>
            <a:ext uri="{FF2B5EF4-FFF2-40B4-BE49-F238E27FC236}">
              <a16:creationId xmlns:a16="http://schemas.microsoft.com/office/drawing/2014/main" id="{04E4390C-0A1F-4BA1-BF1D-12ED401B5CC7}"/>
            </a:ext>
          </a:extLst>
        </xdr:cNvPr>
        <xdr:cNvSpPr>
          <a:spLocks/>
        </xdr:cNvSpPr>
      </xdr:nvSpPr>
      <xdr:spPr bwMode="auto">
        <a:xfrm>
          <a:off x="1171575" y="2028825"/>
          <a:ext cx="371475" cy="219075"/>
        </a:xfrm>
        <a:custGeom>
          <a:avLst/>
          <a:gdLst>
            <a:gd name="G0" fmla="+- 17661 0 0"/>
            <a:gd name="G1" fmla="+- 0 0 0"/>
            <a:gd name="G2" fmla="+- 21600 0 0"/>
            <a:gd name="T0" fmla="*/ 35666 w 35666"/>
            <a:gd name="T1" fmla="*/ 11932 h 21600"/>
            <a:gd name="T2" fmla="*/ 0 w 35666"/>
            <a:gd name="T3" fmla="*/ 12436 h 21600"/>
            <a:gd name="T4" fmla="*/ 17661 w 35666"/>
            <a:gd name="T5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35666" h="21600" fill="none" extrusionOk="0">
              <a:moveTo>
                <a:pt x="35666" y="11932"/>
              </a:moveTo>
              <a:cubicBezTo>
                <a:pt x="31664" y="17969"/>
                <a:pt x="24904" y="21599"/>
                <a:pt x="17661" y="21599"/>
              </a:cubicBezTo>
              <a:cubicBezTo>
                <a:pt x="10633" y="21599"/>
                <a:pt x="4045" y="18181"/>
                <a:pt x="0" y="12435"/>
              </a:cubicBezTo>
            </a:path>
            <a:path w="35666" h="21600" stroke="0" extrusionOk="0">
              <a:moveTo>
                <a:pt x="35666" y="11932"/>
              </a:moveTo>
              <a:cubicBezTo>
                <a:pt x="31664" y="17969"/>
                <a:pt x="24904" y="21599"/>
                <a:pt x="17661" y="21599"/>
              </a:cubicBezTo>
              <a:cubicBezTo>
                <a:pt x="10633" y="21599"/>
                <a:pt x="4045" y="18181"/>
                <a:pt x="0" y="12435"/>
              </a:cubicBezTo>
              <a:lnTo>
                <a:pt x="17661" y="0"/>
              </a:lnTo>
              <a:close/>
            </a:path>
          </a:pathLst>
        </a:cu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</xdr:row>
      <xdr:rowOff>19050</xdr:rowOff>
    </xdr:from>
    <xdr:to>
      <xdr:col>3</xdr:col>
      <xdr:colOff>0</xdr:colOff>
      <xdr:row>25</xdr:row>
      <xdr:rowOff>0</xdr:rowOff>
    </xdr:to>
    <xdr:cxnSp macro="">
      <xdr:nvCxnSpPr>
        <xdr:cNvPr id="6163" name="AutoShape 19">
          <a:extLst>
            <a:ext uri="{FF2B5EF4-FFF2-40B4-BE49-F238E27FC236}">
              <a16:creationId xmlns:a16="http://schemas.microsoft.com/office/drawing/2014/main" id="{F72052AA-416E-4845-BBAD-B97A71EEC465}"/>
            </a:ext>
          </a:extLst>
        </xdr:cNvPr>
        <xdr:cNvCxnSpPr>
          <a:cxnSpLocks noChangeShapeType="1"/>
        </xdr:cNvCxnSpPr>
      </xdr:nvCxnSpPr>
      <xdr:spPr bwMode="auto">
        <a:xfrm flipH="1">
          <a:off x="514350" y="4543425"/>
          <a:ext cx="800100" cy="1295400"/>
        </a:xfrm>
        <a:prstGeom prst="straightConnector1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419100</xdr:colOff>
      <xdr:row>25</xdr:row>
      <xdr:rowOff>0</xdr:rowOff>
    </xdr:to>
    <xdr:cxnSp macro="">
      <xdr:nvCxnSpPr>
        <xdr:cNvPr id="6164" name="AutoShape 20">
          <a:extLst>
            <a:ext uri="{FF2B5EF4-FFF2-40B4-BE49-F238E27FC236}">
              <a16:creationId xmlns:a16="http://schemas.microsoft.com/office/drawing/2014/main" id="{70D1F3C9-E483-4EDB-9562-2418630942CD}"/>
            </a:ext>
          </a:extLst>
        </xdr:cNvPr>
        <xdr:cNvCxnSpPr>
          <a:cxnSpLocks noChangeShapeType="1"/>
        </xdr:cNvCxnSpPr>
      </xdr:nvCxnSpPr>
      <xdr:spPr bwMode="auto">
        <a:xfrm>
          <a:off x="514350" y="5838825"/>
          <a:ext cx="2085975" cy="0"/>
        </a:xfrm>
        <a:prstGeom prst="straightConnector1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19</xdr:row>
      <xdr:rowOff>19050</xdr:rowOff>
    </xdr:from>
    <xdr:to>
      <xdr:col>4</xdr:col>
      <xdr:colOff>428625</xdr:colOff>
      <xdr:row>25</xdr:row>
      <xdr:rowOff>0</xdr:rowOff>
    </xdr:to>
    <xdr:cxnSp macro="">
      <xdr:nvCxnSpPr>
        <xdr:cNvPr id="6165" name="AutoShape 21">
          <a:extLst>
            <a:ext uri="{FF2B5EF4-FFF2-40B4-BE49-F238E27FC236}">
              <a16:creationId xmlns:a16="http://schemas.microsoft.com/office/drawing/2014/main" id="{825FFFE9-EC21-4E91-B352-B42375722372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314450" y="4543425"/>
          <a:ext cx="1295400" cy="1295400"/>
        </a:xfrm>
        <a:prstGeom prst="straightConnector1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19</xdr:row>
      <xdr:rowOff>28575</xdr:rowOff>
    </xdr:from>
    <xdr:to>
      <xdr:col>3</xdr:col>
      <xdr:colOff>0</xdr:colOff>
      <xdr:row>25</xdr:row>
      <xdr:rowOff>0</xdr:rowOff>
    </xdr:to>
    <xdr:cxnSp macro="">
      <xdr:nvCxnSpPr>
        <xdr:cNvPr id="6166" name="AutoShape 22">
          <a:extLst>
            <a:ext uri="{FF2B5EF4-FFF2-40B4-BE49-F238E27FC236}">
              <a16:creationId xmlns:a16="http://schemas.microsoft.com/office/drawing/2014/main" id="{F0734C8D-890D-4B70-AEC3-FB6A967EE839}"/>
            </a:ext>
          </a:extLst>
        </xdr:cNvPr>
        <xdr:cNvCxnSpPr>
          <a:cxnSpLocks noChangeShapeType="1"/>
        </xdr:cNvCxnSpPr>
      </xdr:nvCxnSpPr>
      <xdr:spPr bwMode="auto">
        <a:xfrm>
          <a:off x="1314450" y="4552950"/>
          <a:ext cx="0" cy="1285875"/>
        </a:xfrm>
        <a:prstGeom prst="straightConnector1">
          <a:avLst/>
        </a:prstGeom>
        <a:noFill/>
        <a:ln w="158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523875</xdr:colOff>
      <xdr:row>21</xdr:row>
      <xdr:rowOff>28575</xdr:rowOff>
    </xdr:from>
    <xdr:to>
      <xdr:col>4</xdr:col>
      <xdr:colOff>409575</xdr:colOff>
      <xdr:row>24</xdr:row>
      <xdr:rowOff>209550</xdr:rowOff>
    </xdr:to>
    <xdr:cxnSp macro="">
      <xdr:nvCxnSpPr>
        <xdr:cNvPr id="6167" name="AutoShape 23">
          <a:extLst>
            <a:ext uri="{FF2B5EF4-FFF2-40B4-BE49-F238E27FC236}">
              <a16:creationId xmlns:a16="http://schemas.microsoft.com/office/drawing/2014/main" id="{FAFF58FD-6F5D-4CC5-8669-3625B40F8C96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038225" y="4991100"/>
          <a:ext cx="1552575" cy="838200"/>
        </a:xfrm>
        <a:prstGeom prst="straightConnector1">
          <a:avLst/>
        </a:prstGeom>
        <a:noFill/>
        <a:ln w="158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19050</xdr:colOff>
      <xdr:row>20</xdr:row>
      <xdr:rowOff>114300</xdr:rowOff>
    </xdr:from>
    <xdr:to>
      <xdr:col>3</xdr:col>
      <xdr:colOff>304800</xdr:colOff>
      <xdr:row>25</xdr:row>
      <xdr:rowOff>0</xdr:rowOff>
    </xdr:to>
    <xdr:cxnSp macro="">
      <xdr:nvCxnSpPr>
        <xdr:cNvPr id="6168" name="AutoShape 24">
          <a:extLst>
            <a:ext uri="{FF2B5EF4-FFF2-40B4-BE49-F238E27FC236}">
              <a16:creationId xmlns:a16="http://schemas.microsoft.com/office/drawing/2014/main" id="{BFE6DEAA-E06E-43A3-A9D5-7D210661A381}"/>
            </a:ext>
          </a:extLst>
        </xdr:cNvPr>
        <xdr:cNvCxnSpPr>
          <a:cxnSpLocks noChangeShapeType="1"/>
        </xdr:cNvCxnSpPr>
      </xdr:nvCxnSpPr>
      <xdr:spPr bwMode="auto">
        <a:xfrm flipV="1">
          <a:off x="533400" y="4857750"/>
          <a:ext cx="1085850" cy="981075"/>
        </a:xfrm>
        <a:prstGeom prst="straightConnector1">
          <a:avLst/>
        </a:prstGeom>
        <a:noFill/>
        <a:ln w="158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142875</xdr:colOff>
      <xdr:row>23</xdr:row>
      <xdr:rowOff>209550</xdr:rowOff>
    </xdr:from>
    <xdr:to>
      <xdr:col>2</xdr:col>
      <xdr:colOff>371475</xdr:colOff>
      <xdr:row>24</xdr:row>
      <xdr:rowOff>209550</xdr:rowOff>
    </xdr:to>
    <xdr:sp macro="" textlink="">
      <xdr:nvSpPr>
        <xdr:cNvPr id="6169" name="Arc 25">
          <a:extLst>
            <a:ext uri="{FF2B5EF4-FFF2-40B4-BE49-F238E27FC236}">
              <a16:creationId xmlns:a16="http://schemas.microsoft.com/office/drawing/2014/main" id="{950255BD-BEF7-425F-9518-0E05CFE79AD4}"/>
            </a:ext>
          </a:extLst>
        </xdr:cNvPr>
        <xdr:cNvSpPr>
          <a:spLocks/>
        </xdr:cNvSpPr>
      </xdr:nvSpPr>
      <xdr:spPr bwMode="auto">
        <a:xfrm>
          <a:off x="657225" y="5610225"/>
          <a:ext cx="228600" cy="219075"/>
        </a:xfrm>
        <a:custGeom>
          <a:avLst/>
          <a:gdLst>
            <a:gd name="G0" fmla="+- 0 0 0"/>
            <a:gd name="G1" fmla="+- 21600 0 0"/>
            <a:gd name="G2" fmla="+- 21600 0 0"/>
            <a:gd name="T0" fmla="*/ 0 w 21600"/>
            <a:gd name="T1" fmla="*/ 0 h 21600"/>
            <a:gd name="T2" fmla="*/ 21600 w 21600"/>
            <a:gd name="T3" fmla="*/ 21600 h 21600"/>
            <a:gd name="T4" fmla="*/ 0 w 2160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1600" fill="none" extrusionOk="0">
              <a:moveTo>
                <a:pt x="0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0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38100</xdr:colOff>
      <xdr:row>23</xdr:row>
      <xdr:rowOff>200025</xdr:rowOff>
    </xdr:from>
    <xdr:to>
      <xdr:col>4</xdr:col>
      <xdr:colOff>266700</xdr:colOff>
      <xdr:row>25</xdr:row>
      <xdr:rowOff>0</xdr:rowOff>
    </xdr:to>
    <xdr:sp macro="" textlink="">
      <xdr:nvSpPr>
        <xdr:cNvPr id="6170" name="Arc 26">
          <a:extLst>
            <a:ext uri="{FF2B5EF4-FFF2-40B4-BE49-F238E27FC236}">
              <a16:creationId xmlns:a16="http://schemas.microsoft.com/office/drawing/2014/main" id="{5FCD58A7-7EEF-4970-B23E-079FA33BF18B}"/>
            </a:ext>
          </a:extLst>
        </xdr:cNvPr>
        <xdr:cNvSpPr>
          <a:spLocks/>
        </xdr:cNvSpPr>
      </xdr:nvSpPr>
      <xdr:spPr bwMode="auto">
        <a:xfrm>
          <a:off x="2219325" y="5600700"/>
          <a:ext cx="228600" cy="238125"/>
        </a:xfrm>
        <a:custGeom>
          <a:avLst/>
          <a:gdLst>
            <a:gd name="G0" fmla="+- 21600 0 0"/>
            <a:gd name="G1" fmla="+- 20113 0 0"/>
            <a:gd name="G2" fmla="+- 21600 0 0"/>
            <a:gd name="T0" fmla="*/ 246 w 21600"/>
            <a:gd name="T1" fmla="*/ 23362 h 23362"/>
            <a:gd name="T2" fmla="*/ 13723 w 21600"/>
            <a:gd name="T3" fmla="*/ 0 h 23362"/>
            <a:gd name="T4" fmla="*/ 21600 w 21600"/>
            <a:gd name="T5" fmla="*/ 20113 h 2336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3362" fill="none" extrusionOk="0">
              <a:moveTo>
                <a:pt x="245" y="23362"/>
              </a:moveTo>
              <a:cubicBezTo>
                <a:pt x="82" y="22286"/>
                <a:pt x="0" y="21200"/>
                <a:pt x="0" y="20113"/>
              </a:cubicBezTo>
              <a:cubicBezTo>
                <a:pt x="0" y="11223"/>
                <a:pt x="5445" y="3242"/>
                <a:pt x="13723" y="0"/>
              </a:cubicBezTo>
            </a:path>
            <a:path w="21600" h="23362" stroke="0" extrusionOk="0">
              <a:moveTo>
                <a:pt x="245" y="23362"/>
              </a:moveTo>
              <a:cubicBezTo>
                <a:pt x="82" y="22286"/>
                <a:pt x="0" y="21200"/>
                <a:pt x="0" y="20113"/>
              </a:cubicBezTo>
              <a:cubicBezTo>
                <a:pt x="0" y="11223"/>
                <a:pt x="5445" y="3242"/>
                <a:pt x="13723" y="0"/>
              </a:cubicBezTo>
              <a:lnTo>
                <a:pt x="21600" y="20113"/>
              </a:lnTo>
              <a:close/>
            </a:path>
          </a:pathLst>
        </a:custGeom>
        <a:noFill/>
        <a:ln w="381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657225</xdr:colOff>
      <xdr:row>19</xdr:row>
      <xdr:rowOff>123825</xdr:rowOff>
    </xdr:from>
    <xdr:to>
      <xdr:col>3</xdr:col>
      <xdr:colOff>228600</xdr:colOff>
      <xdr:row>20</xdr:row>
      <xdr:rowOff>123825</xdr:rowOff>
    </xdr:to>
    <xdr:sp macro="" textlink="">
      <xdr:nvSpPr>
        <xdr:cNvPr id="6171" name="Arc 27">
          <a:extLst>
            <a:ext uri="{FF2B5EF4-FFF2-40B4-BE49-F238E27FC236}">
              <a16:creationId xmlns:a16="http://schemas.microsoft.com/office/drawing/2014/main" id="{59ED4761-29EE-46C7-A81F-385DCD272891}"/>
            </a:ext>
          </a:extLst>
        </xdr:cNvPr>
        <xdr:cNvSpPr>
          <a:spLocks/>
        </xdr:cNvSpPr>
      </xdr:nvSpPr>
      <xdr:spPr bwMode="auto">
        <a:xfrm>
          <a:off x="1171575" y="4648200"/>
          <a:ext cx="371475" cy="219075"/>
        </a:xfrm>
        <a:custGeom>
          <a:avLst/>
          <a:gdLst>
            <a:gd name="G0" fmla="+- 17661 0 0"/>
            <a:gd name="G1" fmla="+- 0 0 0"/>
            <a:gd name="G2" fmla="+- 21600 0 0"/>
            <a:gd name="T0" fmla="*/ 35666 w 35666"/>
            <a:gd name="T1" fmla="*/ 11932 h 21600"/>
            <a:gd name="T2" fmla="*/ 0 w 35666"/>
            <a:gd name="T3" fmla="*/ 12436 h 21600"/>
            <a:gd name="T4" fmla="*/ 17661 w 35666"/>
            <a:gd name="T5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35666" h="21600" fill="none" extrusionOk="0">
              <a:moveTo>
                <a:pt x="35666" y="11932"/>
              </a:moveTo>
              <a:cubicBezTo>
                <a:pt x="31664" y="17969"/>
                <a:pt x="24904" y="21599"/>
                <a:pt x="17661" y="21599"/>
              </a:cubicBezTo>
              <a:cubicBezTo>
                <a:pt x="10633" y="21599"/>
                <a:pt x="4045" y="18181"/>
                <a:pt x="0" y="12435"/>
              </a:cubicBezTo>
            </a:path>
            <a:path w="35666" h="21600" stroke="0" extrusionOk="0">
              <a:moveTo>
                <a:pt x="35666" y="11932"/>
              </a:moveTo>
              <a:cubicBezTo>
                <a:pt x="31664" y="17969"/>
                <a:pt x="24904" y="21599"/>
                <a:pt x="17661" y="21599"/>
              </a:cubicBezTo>
              <a:cubicBezTo>
                <a:pt x="10633" y="21599"/>
                <a:pt x="4045" y="18181"/>
                <a:pt x="0" y="12435"/>
              </a:cubicBezTo>
              <a:lnTo>
                <a:pt x="17661" y="0"/>
              </a:lnTo>
              <a:close/>
            </a:path>
          </a:pathLst>
        </a:cu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19050</xdr:rowOff>
    </xdr:from>
    <xdr:to>
      <xdr:col>3</xdr:col>
      <xdr:colOff>0</xdr:colOff>
      <xdr:row>37</xdr:row>
      <xdr:rowOff>0</xdr:rowOff>
    </xdr:to>
    <xdr:cxnSp macro="">
      <xdr:nvCxnSpPr>
        <xdr:cNvPr id="6172" name="AutoShape 28">
          <a:extLst>
            <a:ext uri="{FF2B5EF4-FFF2-40B4-BE49-F238E27FC236}">
              <a16:creationId xmlns:a16="http://schemas.microsoft.com/office/drawing/2014/main" id="{EB36D87A-17F5-4314-A2C4-E7373DBF65CE}"/>
            </a:ext>
          </a:extLst>
        </xdr:cNvPr>
        <xdr:cNvCxnSpPr>
          <a:cxnSpLocks noChangeShapeType="1"/>
        </xdr:cNvCxnSpPr>
      </xdr:nvCxnSpPr>
      <xdr:spPr bwMode="auto">
        <a:xfrm flipH="1">
          <a:off x="514350" y="7162800"/>
          <a:ext cx="800100" cy="1295400"/>
        </a:xfrm>
        <a:prstGeom prst="straightConnector1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419100</xdr:colOff>
      <xdr:row>37</xdr:row>
      <xdr:rowOff>0</xdr:rowOff>
    </xdr:to>
    <xdr:cxnSp macro="">
      <xdr:nvCxnSpPr>
        <xdr:cNvPr id="6173" name="AutoShape 29">
          <a:extLst>
            <a:ext uri="{FF2B5EF4-FFF2-40B4-BE49-F238E27FC236}">
              <a16:creationId xmlns:a16="http://schemas.microsoft.com/office/drawing/2014/main" id="{1BD641DA-4D62-42BF-9E3A-0D09EFAC46B1}"/>
            </a:ext>
          </a:extLst>
        </xdr:cNvPr>
        <xdr:cNvCxnSpPr>
          <a:cxnSpLocks noChangeShapeType="1"/>
        </xdr:cNvCxnSpPr>
      </xdr:nvCxnSpPr>
      <xdr:spPr bwMode="auto">
        <a:xfrm>
          <a:off x="514350" y="8458200"/>
          <a:ext cx="2085975" cy="0"/>
        </a:xfrm>
        <a:prstGeom prst="straightConnector1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31</xdr:row>
      <xdr:rowOff>19050</xdr:rowOff>
    </xdr:from>
    <xdr:to>
      <xdr:col>4</xdr:col>
      <xdr:colOff>428625</xdr:colOff>
      <xdr:row>37</xdr:row>
      <xdr:rowOff>0</xdr:rowOff>
    </xdr:to>
    <xdr:cxnSp macro="">
      <xdr:nvCxnSpPr>
        <xdr:cNvPr id="6174" name="AutoShape 30">
          <a:extLst>
            <a:ext uri="{FF2B5EF4-FFF2-40B4-BE49-F238E27FC236}">
              <a16:creationId xmlns:a16="http://schemas.microsoft.com/office/drawing/2014/main" id="{9FA55D18-E9EE-4451-ABDE-17939B3E7E58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314450" y="7162800"/>
          <a:ext cx="1295400" cy="1295400"/>
        </a:xfrm>
        <a:prstGeom prst="straightConnector1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31</xdr:row>
      <xdr:rowOff>28575</xdr:rowOff>
    </xdr:from>
    <xdr:to>
      <xdr:col>3</xdr:col>
      <xdr:colOff>0</xdr:colOff>
      <xdr:row>37</xdr:row>
      <xdr:rowOff>0</xdr:rowOff>
    </xdr:to>
    <xdr:cxnSp macro="">
      <xdr:nvCxnSpPr>
        <xdr:cNvPr id="6175" name="AutoShape 31">
          <a:extLst>
            <a:ext uri="{FF2B5EF4-FFF2-40B4-BE49-F238E27FC236}">
              <a16:creationId xmlns:a16="http://schemas.microsoft.com/office/drawing/2014/main" id="{BEE6DF6B-9E87-4E2D-A9E0-A109EAB9DEB6}"/>
            </a:ext>
          </a:extLst>
        </xdr:cNvPr>
        <xdr:cNvCxnSpPr>
          <a:cxnSpLocks noChangeShapeType="1"/>
        </xdr:cNvCxnSpPr>
      </xdr:nvCxnSpPr>
      <xdr:spPr bwMode="auto">
        <a:xfrm>
          <a:off x="1314450" y="7172325"/>
          <a:ext cx="0" cy="1285875"/>
        </a:xfrm>
        <a:prstGeom prst="straightConnector1">
          <a:avLst/>
        </a:prstGeom>
        <a:noFill/>
        <a:ln w="158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523875</xdr:colOff>
      <xdr:row>33</xdr:row>
      <xdr:rowOff>28575</xdr:rowOff>
    </xdr:from>
    <xdr:to>
      <xdr:col>4</xdr:col>
      <xdr:colOff>409575</xdr:colOff>
      <xdr:row>36</xdr:row>
      <xdr:rowOff>209550</xdr:rowOff>
    </xdr:to>
    <xdr:cxnSp macro="">
      <xdr:nvCxnSpPr>
        <xdr:cNvPr id="6176" name="AutoShape 32">
          <a:extLst>
            <a:ext uri="{FF2B5EF4-FFF2-40B4-BE49-F238E27FC236}">
              <a16:creationId xmlns:a16="http://schemas.microsoft.com/office/drawing/2014/main" id="{FBB2F362-6129-43B7-A413-445F18DAE5E9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038225" y="7610475"/>
          <a:ext cx="1552575" cy="838200"/>
        </a:xfrm>
        <a:prstGeom prst="straightConnector1">
          <a:avLst/>
        </a:prstGeom>
        <a:noFill/>
        <a:ln w="158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19050</xdr:colOff>
      <xdr:row>32</xdr:row>
      <xdr:rowOff>114300</xdr:rowOff>
    </xdr:from>
    <xdr:to>
      <xdr:col>3</xdr:col>
      <xdr:colOff>304800</xdr:colOff>
      <xdr:row>37</xdr:row>
      <xdr:rowOff>0</xdr:rowOff>
    </xdr:to>
    <xdr:cxnSp macro="">
      <xdr:nvCxnSpPr>
        <xdr:cNvPr id="6177" name="AutoShape 33">
          <a:extLst>
            <a:ext uri="{FF2B5EF4-FFF2-40B4-BE49-F238E27FC236}">
              <a16:creationId xmlns:a16="http://schemas.microsoft.com/office/drawing/2014/main" id="{1FEEA9B2-C819-4A34-85EF-5CBDF32DBE5E}"/>
            </a:ext>
          </a:extLst>
        </xdr:cNvPr>
        <xdr:cNvCxnSpPr>
          <a:cxnSpLocks noChangeShapeType="1"/>
        </xdr:cNvCxnSpPr>
      </xdr:nvCxnSpPr>
      <xdr:spPr bwMode="auto">
        <a:xfrm flipV="1">
          <a:off x="533400" y="7477125"/>
          <a:ext cx="1085850" cy="981075"/>
        </a:xfrm>
        <a:prstGeom prst="straightConnector1">
          <a:avLst/>
        </a:prstGeom>
        <a:noFill/>
        <a:ln w="158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142875</xdr:colOff>
      <xdr:row>35</xdr:row>
      <xdr:rowOff>209550</xdr:rowOff>
    </xdr:from>
    <xdr:to>
      <xdr:col>2</xdr:col>
      <xdr:colOff>371475</xdr:colOff>
      <xdr:row>36</xdr:row>
      <xdr:rowOff>209550</xdr:rowOff>
    </xdr:to>
    <xdr:sp macro="" textlink="">
      <xdr:nvSpPr>
        <xdr:cNvPr id="6178" name="Arc 34">
          <a:extLst>
            <a:ext uri="{FF2B5EF4-FFF2-40B4-BE49-F238E27FC236}">
              <a16:creationId xmlns:a16="http://schemas.microsoft.com/office/drawing/2014/main" id="{5E3C1FC9-5F08-4111-B333-650E88740C37}"/>
            </a:ext>
          </a:extLst>
        </xdr:cNvPr>
        <xdr:cNvSpPr>
          <a:spLocks/>
        </xdr:cNvSpPr>
      </xdr:nvSpPr>
      <xdr:spPr bwMode="auto">
        <a:xfrm>
          <a:off x="657225" y="8229600"/>
          <a:ext cx="228600" cy="219075"/>
        </a:xfrm>
        <a:custGeom>
          <a:avLst/>
          <a:gdLst>
            <a:gd name="G0" fmla="+- 0 0 0"/>
            <a:gd name="G1" fmla="+- 21600 0 0"/>
            <a:gd name="G2" fmla="+- 21600 0 0"/>
            <a:gd name="T0" fmla="*/ 0 w 21600"/>
            <a:gd name="T1" fmla="*/ 0 h 21600"/>
            <a:gd name="T2" fmla="*/ 21600 w 21600"/>
            <a:gd name="T3" fmla="*/ 21600 h 21600"/>
            <a:gd name="T4" fmla="*/ 0 w 2160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1600" fill="none" extrusionOk="0">
              <a:moveTo>
                <a:pt x="0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0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381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38100</xdr:colOff>
      <xdr:row>35</xdr:row>
      <xdr:rowOff>200025</xdr:rowOff>
    </xdr:from>
    <xdr:to>
      <xdr:col>4</xdr:col>
      <xdr:colOff>266700</xdr:colOff>
      <xdr:row>37</xdr:row>
      <xdr:rowOff>0</xdr:rowOff>
    </xdr:to>
    <xdr:sp macro="" textlink="">
      <xdr:nvSpPr>
        <xdr:cNvPr id="6179" name="Arc 35">
          <a:extLst>
            <a:ext uri="{FF2B5EF4-FFF2-40B4-BE49-F238E27FC236}">
              <a16:creationId xmlns:a16="http://schemas.microsoft.com/office/drawing/2014/main" id="{8BE1C546-5FAC-4855-ABBC-8490CD5FA3CC}"/>
            </a:ext>
          </a:extLst>
        </xdr:cNvPr>
        <xdr:cNvSpPr>
          <a:spLocks/>
        </xdr:cNvSpPr>
      </xdr:nvSpPr>
      <xdr:spPr bwMode="auto">
        <a:xfrm>
          <a:off x="2219325" y="8220075"/>
          <a:ext cx="228600" cy="238125"/>
        </a:xfrm>
        <a:custGeom>
          <a:avLst/>
          <a:gdLst>
            <a:gd name="G0" fmla="+- 21600 0 0"/>
            <a:gd name="G1" fmla="+- 20113 0 0"/>
            <a:gd name="G2" fmla="+- 21600 0 0"/>
            <a:gd name="T0" fmla="*/ 246 w 21600"/>
            <a:gd name="T1" fmla="*/ 23362 h 23362"/>
            <a:gd name="T2" fmla="*/ 13723 w 21600"/>
            <a:gd name="T3" fmla="*/ 0 h 23362"/>
            <a:gd name="T4" fmla="*/ 21600 w 21600"/>
            <a:gd name="T5" fmla="*/ 20113 h 2336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3362" fill="none" extrusionOk="0">
              <a:moveTo>
                <a:pt x="245" y="23362"/>
              </a:moveTo>
              <a:cubicBezTo>
                <a:pt x="82" y="22286"/>
                <a:pt x="0" y="21200"/>
                <a:pt x="0" y="20113"/>
              </a:cubicBezTo>
              <a:cubicBezTo>
                <a:pt x="0" y="11223"/>
                <a:pt x="5445" y="3242"/>
                <a:pt x="13723" y="0"/>
              </a:cubicBezTo>
            </a:path>
            <a:path w="21600" h="23362" stroke="0" extrusionOk="0">
              <a:moveTo>
                <a:pt x="245" y="23362"/>
              </a:moveTo>
              <a:cubicBezTo>
                <a:pt x="82" y="22286"/>
                <a:pt x="0" y="21200"/>
                <a:pt x="0" y="20113"/>
              </a:cubicBezTo>
              <a:cubicBezTo>
                <a:pt x="0" y="11223"/>
                <a:pt x="5445" y="3242"/>
                <a:pt x="13723" y="0"/>
              </a:cubicBezTo>
              <a:lnTo>
                <a:pt x="21600" y="20113"/>
              </a:lnTo>
              <a:close/>
            </a:path>
          </a:pathLst>
        </a:custGeom>
        <a:noFill/>
        <a:ln w="381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657225</xdr:colOff>
      <xdr:row>31</xdr:row>
      <xdr:rowOff>123825</xdr:rowOff>
    </xdr:from>
    <xdr:to>
      <xdr:col>3</xdr:col>
      <xdr:colOff>228600</xdr:colOff>
      <xdr:row>32</xdr:row>
      <xdr:rowOff>123825</xdr:rowOff>
    </xdr:to>
    <xdr:sp macro="" textlink="">
      <xdr:nvSpPr>
        <xdr:cNvPr id="6180" name="Arc 36">
          <a:extLst>
            <a:ext uri="{FF2B5EF4-FFF2-40B4-BE49-F238E27FC236}">
              <a16:creationId xmlns:a16="http://schemas.microsoft.com/office/drawing/2014/main" id="{7E002B70-6CE3-4869-B2F0-5E130F07FDCC}"/>
            </a:ext>
          </a:extLst>
        </xdr:cNvPr>
        <xdr:cNvSpPr>
          <a:spLocks/>
        </xdr:cNvSpPr>
      </xdr:nvSpPr>
      <xdr:spPr bwMode="auto">
        <a:xfrm>
          <a:off x="1171575" y="7267575"/>
          <a:ext cx="371475" cy="219075"/>
        </a:xfrm>
        <a:custGeom>
          <a:avLst/>
          <a:gdLst>
            <a:gd name="G0" fmla="+- 17661 0 0"/>
            <a:gd name="G1" fmla="+- 0 0 0"/>
            <a:gd name="G2" fmla="+- 21600 0 0"/>
            <a:gd name="T0" fmla="*/ 35666 w 35666"/>
            <a:gd name="T1" fmla="*/ 11932 h 21600"/>
            <a:gd name="T2" fmla="*/ 0 w 35666"/>
            <a:gd name="T3" fmla="*/ 12436 h 21600"/>
            <a:gd name="T4" fmla="*/ 17661 w 35666"/>
            <a:gd name="T5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35666" h="21600" fill="none" extrusionOk="0">
              <a:moveTo>
                <a:pt x="35666" y="11932"/>
              </a:moveTo>
              <a:cubicBezTo>
                <a:pt x="31664" y="17969"/>
                <a:pt x="24904" y="21599"/>
                <a:pt x="17661" y="21599"/>
              </a:cubicBezTo>
              <a:cubicBezTo>
                <a:pt x="10633" y="21599"/>
                <a:pt x="4045" y="18181"/>
                <a:pt x="0" y="12435"/>
              </a:cubicBezTo>
            </a:path>
            <a:path w="35666" h="21600" stroke="0" extrusionOk="0">
              <a:moveTo>
                <a:pt x="35666" y="11932"/>
              </a:moveTo>
              <a:cubicBezTo>
                <a:pt x="31664" y="17969"/>
                <a:pt x="24904" y="21599"/>
                <a:pt x="17661" y="21599"/>
              </a:cubicBezTo>
              <a:cubicBezTo>
                <a:pt x="10633" y="21599"/>
                <a:pt x="4045" y="18181"/>
                <a:pt x="0" y="12435"/>
              </a:cubicBezTo>
              <a:lnTo>
                <a:pt x="17661" y="0"/>
              </a:lnTo>
              <a:close/>
            </a:path>
          </a:pathLst>
        </a:cu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43</xdr:row>
      <xdr:rowOff>19050</xdr:rowOff>
    </xdr:from>
    <xdr:to>
      <xdr:col>3</xdr:col>
      <xdr:colOff>0</xdr:colOff>
      <xdr:row>49</xdr:row>
      <xdr:rowOff>0</xdr:rowOff>
    </xdr:to>
    <xdr:cxnSp macro="">
      <xdr:nvCxnSpPr>
        <xdr:cNvPr id="6181" name="AutoShape 37">
          <a:extLst>
            <a:ext uri="{FF2B5EF4-FFF2-40B4-BE49-F238E27FC236}">
              <a16:creationId xmlns:a16="http://schemas.microsoft.com/office/drawing/2014/main" id="{8FEFF173-6C87-444D-A615-F73CBE4AFD82}"/>
            </a:ext>
          </a:extLst>
        </xdr:cNvPr>
        <xdr:cNvCxnSpPr>
          <a:cxnSpLocks noChangeShapeType="1"/>
        </xdr:cNvCxnSpPr>
      </xdr:nvCxnSpPr>
      <xdr:spPr bwMode="auto">
        <a:xfrm flipH="1">
          <a:off x="514350" y="9877425"/>
          <a:ext cx="800100" cy="1295400"/>
        </a:xfrm>
        <a:prstGeom prst="straightConnector1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49</xdr:row>
      <xdr:rowOff>0</xdr:rowOff>
    </xdr:from>
    <xdr:to>
      <xdr:col>4</xdr:col>
      <xdr:colOff>419100</xdr:colOff>
      <xdr:row>49</xdr:row>
      <xdr:rowOff>0</xdr:rowOff>
    </xdr:to>
    <xdr:cxnSp macro="">
      <xdr:nvCxnSpPr>
        <xdr:cNvPr id="6182" name="AutoShape 38">
          <a:extLst>
            <a:ext uri="{FF2B5EF4-FFF2-40B4-BE49-F238E27FC236}">
              <a16:creationId xmlns:a16="http://schemas.microsoft.com/office/drawing/2014/main" id="{7666079E-8839-475A-9268-77CC50BE29F1}"/>
            </a:ext>
          </a:extLst>
        </xdr:cNvPr>
        <xdr:cNvCxnSpPr>
          <a:cxnSpLocks noChangeShapeType="1"/>
        </xdr:cNvCxnSpPr>
      </xdr:nvCxnSpPr>
      <xdr:spPr bwMode="auto">
        <a:xfrm>
          <a:off x="514350" y="11172825"/>
          <a:ext cx="2085975" cy="0"/>
        </a:xfrm>
        <a:prstGeom prst="straightConnector1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43</xdr:row>
      <xdr:rowOff>19050</xdr:rowOff>
    </xdr:from>
    <xdr:to>
      <xdr:col>4</xdr:col>
      <xdr:colOff>428625</xdr:colOff>
      <xdr:row>49</xdr:row>
      <xdr:rowOff>0</xdr:rowOff>
    </xdr:to>
    <xdr:cxnSp macro="">
      <xdr:nvCxnSpPr>
        <xdr:cNvPr id="6183" name="AutoShape 39">
          <a:extLst>
            <a:ext uri="{FF2B5EF4-FFF2-40B4-BE49-F238E27FC236}">
              <a16:creationId xmlns:a16="http://schemas.microsoft.com/office/drawing/2014/main" id="{DD14095F-4581-4438-B636-4A11CC34254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314450" y="9877425"/>
          <a:ext cx="1295400" cy="1295400"/>
        </a:xfrm>
        <a:prstGeom prst="straightConnector1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43</xdr:row>
      <xdr:rowOff>28575</xdr:rowOff>
    </xdr:from>
    <xdr:to>
      <xdr:col>3</xdr:col>
      <xdr:colOff>0</xdr:colOff>
      <xdr:row>49</xdr:row>
      <xdr:rowOff>0</xdr:rowOff>
    </xdr:to>
    <xdr:cxnSp macro="">
      <xdr:nvCxnSpPr>
        <xdr:cNvPr id="6184" name="AutoShape 40">
          <a:extLst>
            <a:ext uri="{FF2B5EF4-FFF2-40B4-BE49-F238E27FC236}">
              <a16:creationId xmlns:a16="http://schemas.microsoft.com/office/drawing/2014/main" id="{42B2B817-28D4-4975-AF8F-E40F96D767E7}"/>
            </a:ext>
          </a:extLst>
        </xdr:cNvPr>
        <xdr:cNvCxnSpPr>
          <a:cxnSpLocks noChangeShapeType="1"/>
        </xdr:cNvCxnSpPr>
      </xdr:nvCxnSpPr>
      <xdr:spPr bwMode="auto">
        <a:xfrm>
          <a:off x="1314450" y="9886950"/>
          <a:ext cx="0" cy="1285875"/>
        </a:xfrm>
        <a:prstGeom prst="straightConnector1">
          <a:avLst/>
        </a:prstGeom>
        <a:noFill/>
        <a:ln w="158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523875</xdr:colOff>
      <xdr:row>45</xdr:row>
      <xdr:rowOff>28575</xdr:rowOff>
    </xdr:from>
    <xdr:to>
      <xdr:col>4</xdr:col>
      <xdr:colOff>409575</xdr:colOff>
      <xdr:row>48</xdr:row>
      <xdr:rowOff>209550</xdr:rowOff>
    </xdr:to>
    <xdr:cxnSp macro="">
      <xdr:nvCxnSpPr>
        <xdr:cNvPr id="6185" name="AutoShape 41">
          <a:extLst>
            <a:ext uri="{FF2B5EF4-FFF2-40B4-BE49-F238E27FC236}">
              <a16:creationId xmlns:a16="http://schemas.microsoft.com/office/drawing/2014/main" id="{E793D144-CB85-4680-87E5-75C2BDED4ACB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038225" y="10325100"/>
          <a:ext cx="1552575" cy="838200"/>
        </a:xfrm>
        <a:prstGeom prst="straightConnector1">
          <a:avLst/>
        </a:prstGeom>
        <a:noFill/>
        <a:ln w="158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19050</xdr:colOff>
      <xdr:row>44</xdr:row>
      <xdr:rowOff>114300</xdr:rowOff>
    </xdr:from>
    <xdr:to>
      <xdr:col>3</xdr:col>
      <xdr:colOff>304800</xdr:colOff>
      <xdr:row>49</xdr:row>
      <xdr:rowOff>0</xdr:rowOff>
    </xdr:to>
    <xdr:cxnSp macro="">
      <xdr:nvCxnSpPr>
        <xdr:cNvPr id="6186" name="AutoShape 42">
          <a:extLst>
            <a:ext uri="{FF2B5EF4-FFF2-40B4-BE49-F238E27FC236}">
              <a16:creationId xmlns:a16="http://schemas.microsoft.com/office/drawing/2014/main" id="{ADC0A1DB-6B0E-4BFB-BD6C-1B8683A1E3A3}"/>
            </a:ext>
          </a:extLst>
        </xdr:cNvPr>
        <xdr:cNvCxnSpPr>
          <a:cxnSpLocks noChangeShapeType="1"/>
        </xdr:cNvCxnSpPr>
      </xdr:nvCxnSpPr>
      <xdr:spPr bwMode="auto">
        <a:xfrm flipV="1">
          <a:off x="533400" y="10191750"/>
          <a:ext cx="1085850" cy="981075"/>
        </a:xfrm>
        <a:prstGeom prst="straightConnector1">
          <a:avLst/>
        </a:prstGeom>
        <a:noFill/>
        <a:ln w="158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142875</xdr:colOff>
      <xdr:row>47</xdr:row>
      <xdr:rowOff>209550</xdr:rowOff>
    </xdr:from>
    <xdr:to>
      <xdr:col>2</xdr:col>
      <xdr:colOff>371475</xdr:colOff>
      <xdr:row>48</xdr:row>
      <xdr:rowOff>209550</xdr:rowOff>
    </xdr:to>
    <xdr:sp macro="" textlink="">
      <xdr:nvSpPr>
        <xdr:cNvPr id="6187" name="Arc 43">
          <a:extLst>
            <a:ext uri="{FF2B5EF4-FFF2-40B4-BE49-F238E27FC236}">
              <a16:creationId xmlns:a16="http://schemas.microsoft.com/office/drawing/2014/main" id="{A211C050-30E2-42CA-B1CC-669F7B881BF5}"/>
            </a:ext>
          </a:extLst>
        </xdr:cNvPr>
        <xdr:cNvSpPr>
          <a:spLocks/>
        </xdr:cNvSpPr>
      </xdr:nvSpPr>
      <xdr:spPr bwMode="auto">
        <a:xfrm>
          <a:off x="657225" y="10944225"/>
          <a:ext cx="228600" cy="219075"/>
        </a:xfrm>
        <a:custGeom>
          <a:avLst/>
          <a:gdLst>
            <a:gd name="G0" fmla="+- 0 0 0"/>
            <a:gd name="G1" fmla="+- 21600 0 0"/>
            <a:gd name="G2" fmla="+- 21600 0 0"/>
            <a:gd name="T0" fmla="*/ 0 w 21600"/>
            <a:gd name="T1" fmla="*/ 0 h 21600"/>
            <a:gd name="T2" fmla="*/ 21600 w 21600"/>
            <a:gd name="T3" fmla="*/ 21600 h 21600"/>
            <a:gd name="T4" fmla="*/ 0 w 2160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1600" fill="none" extrusionOk="0">
              <a:moveTo>
                <a:pt x="0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0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38100</xdr:colOff>
      <xdr:row>47</xdr:row>
      <xdr:rowOff>200025</xdr:rowOff>
    </xdr:from>
    <xdr:to>
      <xdr:col>4</xdr:col>
      <xdr:colOff>266700</xdr:colOff>
      <xdr:row>49</xdr:row>
      <xdr:rowOff>0</xdr:rowOff>
    </xdr:to>
    <xdr:sp macro="" textlink="">
      <xdr:nvSpPr>
        <xdr:cNvPr id="6188" name="Arc 44">
          <a:extLst>
            <a:ext uri="{FF2B5EF4-FFF2-40B4-BE49-F238E27FC236}">
              <a16:creationId xmlns:a16="http://schemas.microsoft.com/office/drawing/2014/main" id="{00B16A6D-F798-48D3-AD8C-6019ABCEC333}"/>
            </a:ext>
          </a:extLst>
        </xdr:cNvPr>
        <xdr:cNvSpPr>
          <a:spLocks/>
        </xdr:cNvSpPr>
      </xdr:nvSpPr>
      <xdr:spPr bwMode="auto">
        <a:xfrm>
          <a:off x="2219325" y="10934700"/>
          <a:ext cx="228600" cy="238125"/>
        </a:xfrm>
        <a:custGeom>
          <a:avLst/>
          <a:gdLst>
            <a:gd name="G0" fmla="+- 21600 0 0"/>
            <a:gd name="G1" fmla="+- 20113 0 0"/>
            <a:gd name="G2" fmla="+- 21600 0 0"/>
            <a:gd name="T0" fmla="*/ 246 w 21600"/>
            <a:gd name="T1" fmla="*/ 23362 h 23362"/>
            <a:gd name="T2" fmla="*/ 13723 w 21600"/>
            <a:gd name="T3" fmla="*/ 0 h 23362"/>
            <a:gd name="T4" fmla="*/ 21600 w 21600"/>
            <a:gd name="T5" fmla="*/ 20113 h 2336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3362" fill="none" extrusionOk="0">
              <a:moveTo>
                <a:pt x="245" y="23362"/>
              </a:moveTo>
              <a:cubicBezTo>
                <a:pt x="82" y="22286"/>
                <a:pt x="0" y="21200"/>
                <a:pt x="0" y="20113"/>
              </a:cubicBezTo>
              <a:cubicBezTo>
                <a:pt x="0" y="11223"/>
                <a:pt x="5445" y="3242"/>
                <a:pt x="13723" y="0"/>
              </a:cubicBezTo>
            </a:path>
            <a:path w="21600" h="23362" stroke="0" extrusionOk="0">
              <a:moveTo>
                <a:pt x="245" y="23362"/>
              </a:moveTo>
              <a:cubicBezTo>
                <a:pt x="82" y="22286"/>
                <a:pt x="0" y="21200"/>
                <a:pt x="0" y="20113"/>
              </a:cubicBezTo>
              <a:cubicBezTo>
                <a:pt x="0" y="11223"/>
                <a:pt x="5445" y="3242"/>
                <a:pt x="13723" y="0"/>
              </a:cubicBezTo>
              <a:lnTo>
                <a:pt x="21600" y="20113"/>
              </a:lnTo>
              <a:close/>
            </a:path>
          </a:pathLst>
        </a:cu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657225</xdr:colOff>
      <xdr:row>43</xdr:row>
      <xdr:rowOff>123825</xdr:rowOff>
    </xdr:from>
    <xdr:to>
      <xdr:col>3</xdr:col>
      <xdr:colOff>228600</xdr:colOff>
      <xdr:row>44</xdr:row>
      <xdr:rowOff>123825</xdr:rowOff>
    </xdr:to>
    <xdr:sp macro="" textlink="">
      <xdr:nvSpPr>
        <xdr:cNvPr id="6189" name="Arc 45">
          <a:extLst>
            <a:ext uri="{FF2B5EF4-FFF2-40B4-BE49-F238E27FC236}">
              <a16:creationId xmlns:a16="http://schemas.microsoft.com/office/drawing/2014/main" id="{E769EEF4-B0A8-4C8D-867C-6F086D367C04}"/>
            </a:ext>
          </a:extLst>
        </xdr:cNvPr>
        <xdr:cNvSpPr>
          <a:spLocks/>
        </xdr:cNvSpPr>
      </xdr:nvSpPr>
      <xdr:spPr bwMode="auto">
        <a:xfrm>
          <a:off x="1171575" y="9982200"/>
          <a:ext cx="371475" cy="219075"/>
        </a:xfrm>
        <a:custGeom>
          <a:avLst/>
          <a:gdLst>
            <a:gd name="G0" fmla="+- 17661 0 0"/>
            <a:gd name="G1" fmla="+- 0 0 0"/>
            <a:gd name="G2" fmla="+- 21600 0 0"/>
            <a:gd name="T0" fmla="*/ 35666 w 35666"/>
            <a:gd name="T1" fmla="*/ 11932 h 21600"/>
            <a:gd name="T2" fmla="*/ 0 w 35666"/>
            <a:gd name="T3" fmla="*/ 12436 h 21600"/>
            <a:gd name="T4" fmla="*/ 17661 w 35666"/>
            <a:gd name="T5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35666" h="21600" fill="none" extrusionOk="0">
              <a:moveTo>
                <a:pt x="35666" y="11932"/>
              </a:moveTo>
              <a:cubicBezTo>
                <a:pt x="31664" y="17969"/>
                <a:pt x="24904" y="21599"/>
                <a:pt x="17661" y="21599"/>
              </a:cubicBezTo>
              <a:cubicBezTo>
                <a:pt x="10633" y="21599"/>
                <a:pt x="4045" y="18181"/>
                <a:pt x="0" y="12435"/>
              </a:cubicBezTo>
            </a:path>
            <a:path w="35666" h="21600" stroke="0" extrusionOk="0">
              <a:moveTo>
                <a:pt x="35666" y="11932"/>
              </a:moveTo>
              <a:cubicBezTo>
                <a:pt x="31664" y="17969"/>
                <a:pt x="24904" y="21599"/>
                <a:pt x="17661" y="21599"/>
              </a:cubicBezTo>
              <a:cubicBezTo>
                <a:pt x="10633" y="21599"/>
                <a:pt x="4045" y="18181"/>
                <a:pt x="0" y="12435"/>
              </a:cubicBezTo>
              <a:lnTo>
                <a:pt x="17661" y="0"/>
              </a:lnTo>
              <a:close/>
            </a:path>
          </a:pathLst>
        </a:custGeom>
        <a:noFill/>
        <a:ln w="381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19050</xdr:rowOff>
    </xdr:from>
    <xdr:to>
      <xdr:col>3</xdr:col>
      <xdr:colOff>0</xdr:colOff>
      <xdr:row>64</xdr:row>
      <xdr:rowOff>0</xdr:rowOff>
    </xdr:to>
    <xdr:cxnSp macro="">
      <xdr:nvCxnSpPr>
        <xdr:cNvPr id="6270" name="AutoShape 126">
          <a:extLst>
            <a:ext uri="{FF2B5EF4-FFF2-40B4-BE49-F238E27FC236}">
              <a16:creationId xmlns:a16="http://schemas.microsoft.com/office/drawing/2014/main" id="{42971D93-DCDF-484D-8F95-527024E060E4}"/>
            </a:ext>
          </a:extLst>
        </xdr:cNvPr>
        <xdr:cNvCxnSpPr>
          <a:cxnSpLocks noChangeShapeType="1"/>
        </xdr:cNvCxnSpPr>
      </xdr:nvCxnSpPr>
      <xdr:spPr bwMode="auto">
        <a:xfrm flipH="1">
          <a:off x="514350" y="13258800"/>
          <a:ext cx="800100" cy="1295400"/>
        </a:xfrm>
        <a:prstGeom prst="straightConnector1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64</xdr:row>
      <xdr:rowOff>0</xdr:rowOff>
    </xdr:from>
    <xdr:to>
      <xdr:col>4</xdr:col>
      <xdr:colOff>419100</xdr:colOff>
      <xdr:row>64</xdr:row>
      <xdr:rowOff>0</xdr:rowOff>
    </xdr:to>
    <xdr:cxnSp macro="">
      <xdr:nvCxnSpPr>
        <xdr:cNvPr id="6271" name="AutoShape 127">
          <a:extLst>
            <a:ext uri="{FF2B5EF4-FFF2-40B4-BE49-F238E27FC236}">
              <a16:creationId xmlns:a16="http://schemas.microsoft.com/office/drawing/2014/main" id="{CF32FD00-2251-45C6-9D30-39496C352BB0}"/>
            </a:ext>
          </a:extLst>
        </xdr:cNvPr>
        <xdr:cNvCxnSpPr>
          <a:cxnSpLocks noChangeShapeType="1"/>
        </xdr:cNvCxnSpPr>
      </xdr:nvCxnSpPr>
      <xdr:spPr bwMode="auto">
        <a:xfrm>
          <a:off x="514350" y="14554200"/>
          <a:ext cx="2085975" cy="0"/>
        </a:xfrm>
        <a:prstGeom prst="straightConnector1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58</xdr:row>
      <xdr:rowOff>19050</xdr:rowOff>
    </xdr:from>
    <xdr:to>
      <xdr:col>4</xdr:col>
      <xdr:colOff>428625</xdr:colOff>
      <xdr:row>64</xdr:row>
      <xdr:rowOff>0</xdr:rowOff>
    </xdr:to>
    <xdr:cxnSp macro="">
      <xdr:nvCxnSpPr>
        <xdr:cNvPr id="6272" name="AutoShape 128">
          <a:extLst>
            <a:ext uri="{FF2B5EF4-FFF2-40B4-BE49-F238E27FC236}">
              <a16:creationId xmlns:a16="http://schemas.microsoft.com/office/drawing/2014/main" id="{EC3B1A29-5F62-41D4-9D1F-7057A3E2C7EA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314450" y="13258800"/>
          <a:ext cx="1295400" cy="1295400"/>
        </a:xfrm>
        <a:prstGeom prst="straightConnector1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58</xdr:row>
      <xdr:rowOff>28575</xdr:rowOff>
    </xdr:from>
    <xdr:to>
      <xdr:col>3</xdr:col>
      <xdr:colOff>0</xdr:colOff>
      <xdr:row>64</xdr:row>
      <xdr:rowOff>0</xdr:rowOff>
    </xdr:to>
    <xdr:cxnSp macro="">
      <xdr:nvCxnSpPr>
        <xdr:cNvPr id="6273" name="AutoShape 129">
          <a:extLst>
            <a:ext uri="{FF2B5EF4-FFF2-40B4-BE49-F238E27FC236}">
              <a16:creationId xmlns:a16="http://schemas.microsoft.com/office/drawing/2014/main" id="{D384532C-272E-4286-B490-3B869FD723C3}"/>
            </a:ext>
          </a:extLst>
        </xdr:cNvPr>
        <xdr:cNvCxnSpPr>
          <a:cxnSpLocks noChangeShapeType="1"/>
        </xdr:cNvCxnSpPr>
      </xdr:nvCxnSpPr>
      <xdr:spPr bwMode="auto">
        <a:xfrm>
          <a:off x="1314450" y="13268325"/>
          <a:ext cx="0" cy="1285875"/>
        </a:xfrm>
        <a:prstGeom prst="straightConnector1">
          <a:avLst/>
        </a:prstGeom>
        <a:noFill/>
        <a:ln w="158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523875</xdr:colOff>
      <xdr:row>60</xdr:row>
      <xdr:rowOff>28575</xdr:rowOff>
    </xdr:from>
    <xdr:to>
      <xdr:col>4</xdr:col>
      <xdr:colOff>409575</xdr:colOff>
      <xdr:row>63</xdr:row>
      <xdr:rowOff>209550</xdr:rowOff>
    </xdr:to>
    <xdr:cxnSp macro="">
      <xdr:nvCxnSpPr>
        <xdr:cNvPr id="6274" name="AutoShape 130">
          <a:extLst>
            <a:ext uri="{FF2B5EF4-FFF2-40B4-BE49-F238E27FC236}">
              <a16:creationId xmlns:a16="http://schemas.microsoft.com/office/drawing/2014/main" id="{20ED9EC8-D742-444D-8D0B-7D0D3F1AF3D7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038225" y="13706475"/>
          <a:ext cx="1552575" cy="838200"/>
        </a:xfrm>
        <a:prstGeom prst="straightConnector1">
          <a:avLst/>
        </a:prstGeom>
        <a:noFill/>
        <a:ln w="158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19050</xdr:colOff>
      <xdr:row>59</xdr:row>
      <xdr:rowOff>114300</xdr:rowOff>
    </xdr:from>
    <xdr:to>
      <xdr:col>3</xdr:col>
      <xdr:colOff>304800</xdr:colOff>
      <xdr:row>64</xdr:row>
      <xdr:rowOff>0</xdr:rowOff>
    </xdr:to>
    <xdr:cxnSp macro="">
      <xdr:nvCxnSpPr>
        <xdr:cNvPr id="6275" name="AutoShape 131">
          <a:extLst>
            <a:ext uri="{FF2B5EF4-FFF2-40B4-BE49-F238E27FC236}">
              <a16:creationId xmlns:a16="http://schemas.microsoft.com/office/drawing/2014/main" id="{2D1C8A70-6790-4A4E-98D7-B8EE62F43F1C}"/>
            </a:ext>
          </a:extLst>
        </xdr:cNvPr>
        <xdr:cNvCxnSpPr>
          <a:cxnSpLocks noChangeShapeType="1"/>
        </xdr:cNvCxnSpPr>
      </xdr:nvCxnSpPr>
      <xdr:spPr bwMode="auto">
        <a:xfrm flipV="1">
          <a:off x="533400" y="13573125"/>
          <a:ext cx="1085850" cy="981075"/>
        </a:xfrm>
        <a:prstGeom prst="straightConnector1">
          <a:avLst/>
        </a:prstGeom>
        <a:noFill/>
        <a:ln w="158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142875</xdr:colOff>
      <xdr:row>62</xdr:row>
      <xdr:rowOff>209550</xdr:rowOff>
    </xdr:from>
    <xdr:to>
      <xdr:col>2</xdr:col>
      <xdr:colOff>371475</xdr:colOff>
      <xdr:row>63</xdr:row>
      <xdr:rowOff>209550</xdr:rowOff>
    </xdr:to>
    <xdr:sp macro="" textlink="">
      <xdr:nvSpPr>
        <xdr:cNvPr id="6276" name="Arc 132">
          <a:extLst>
            <a:ext uri="{FF2B5EF4-FFF2-40B4-BE49-F238E27FC236}">
              <a16:creationId xmlns:a16="http://schemas.microsoft.com/office/drawing/2014/main" id="{C68D2690-79F4-43F6-880F-873DF68AE21F}"/>
            </a:ext>
          </a:extLst>
        </xdr:cNvPr>
        <xdr:cNvSpPr>
          <a:spLocks/>
        </xdr:cNvSpPr>
      </xdr:nvSpPr>
      <xdr:spPr bwMode="auto">
        <a:xfrm>
          <a:off x="657225" y="14325600"/>
          <a:ext cx="228600" cy="219075"/>
        </a:xfrm>
        <a:custGeom>
          <a:avLst/>
          <a:gdLst>
            <a:gd name="G0" fmla="+- 0 0 0"/>
            <a:gd name="G1" fmla="+- 21600 0 0"/>
            <a:gd name="G2" fmla="+- 21600 0 0"/>
            <a:gd name="T0" fmla="*/ 0 w 21600"/>
            <a:gd name="T1" fmla="*/ 0 h 21600"/>
            <a:gd name="T2" fmla="*/ 21600 w 21600"/>
            <a:gd name="T3" fmla="*/ 21600 h 21600"/>
            <a:gd name="T4" fmla="*/ 0 w 2160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1600" fill="none" extrusionOk="0">
              <a:moveTo>
                <a:pt x="0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0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381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38100</xdr:colOff>
      <xdr:row>62</xdr:row>
      <xdr:rowOff>200025</xdr:rowOff>
    </xdr:from>
    <xdr:to>
      <xdr:col>4</xdr:col>
      <xdr:colOff>266700</xdr:colOff>
      <xdr:row>64</xdr:row>
      <xdr:rowOff>0</xdr:rowOff>
    </xdr:to>
    <xdr:sp macro="" textlink="">
      <xdr:nvSpPr>
        <xdr:cNvPr id="6277" name="Arc 133">
          <a:extLst>
            <a:ext uri="{FF2B5EF4-FFF2-40B4-BE49-F238E27FC236}">
              <a16:creationId xmlns:a16="http://schemas.microsoft.com/office/drawing/2014/main" id="{A871647F-7F2B-488B-90DF-DFD7B55EBB02}"/>
            </a:ext>
          </a:extLst>
        </xdr:cNvPr>
        <xdr:cNvSpPr>
          <a:spLocks/>
        </xdr:cNvSpPr>
      </xdr:nvSpPr>
      <xdr:spPr bwMode="auto">
        <a:xfrm>
          <a:off x="2219325" y="14316075"/>
          <a:ext cx="228600" cy="238125"/>
        </a:xfrm>
        <a:custGeom>
          <a:avLst/>
          <a:gdLst>
            <a:gd name="G0" fmla="+- 21600 0 0"/>
            <a:gd name="G1" fmla="+- 20113 0 0"/>
            <a:gd name="G2" fmla="+- 21600 0 0"/>
            <a:gd name="T0" fmla="*/ 246 w 21600"/>
            <a:gd name="T1" fmla="*/ 23362 h 23362"/>
            <a:gd name="T2" fmla="*/ 13723 w 21600"/>
            <a:gd name="T3" fmla="*/ 0 h 23362"/>
            <a:gd name="T4" fmla="*/ 21600 w 21600"/>
            <a:gd name="T5" fmla="*/ 20113 h 2336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3362" fill="none" extrusionOk="0">
              <a:moveTo>
                <a:pt x="245" y="23362"/>
              </a:moveTo>
              <a:cubicBezTo>
                <a:pt x="82" y="22286"/>
                <a:pt x="0" y="21200"/>
                <a:pt x="0" y="20113"/>
              </a:cubicBezTo>
              <a:cubicBezTo>
                <a:pt x="0" y="11223"/>
                <a:pt x="5445" y="3242"/>
                <a:pt x="13723" y="0"/>
              </a:cubicBezTo>
            </a:path>
            <a:path w="21600" h="23362" stroke="0" extrusionOk="0">
              <a:moveTo>
                <a:pt x="245" y="23362"/>
              </a:moveTo>
              <a:cubicBezTo>
                <a:pt x="82" y="22286"/>
                <a:pt x="0" y="21200"/>
                <a:pt x="0" y="20113"/>
              </a:cubicBezTo>
              <a:cubicBezTo>
                <a:pt x="0" y="11223"/>
                <a:pt x="5445" y="3242"/>
                <a:pt x="13723" y="0"/>
              </a:cubicBezTo>
              <a:lnTo>
                <a:pt x="21600" y="20113"/>
              </a:lnTo>
              <a:close/>
            </a:path>
          </a:pathLst>
        </a:cu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657225</xdr:colOff>
      <xdr:row>58</xdr:row>
      <xdr:rowOff>123825</xdr:rowOff>
    </xdr:from>
    <xdr:to>
      <xdr:col>3</xdr:col>
      <xdr:colOff>228600</xdr:colOff>
      <xdr:row>59</xdr:row>
      <xdr:rowOff>123825</xdr:rowOff>
    </xdr:to>
    <xdr:sp macro="" textlink="">
      <xdr:nvSpPr>
        <xdr:cNvPr id="6278" name="Arc 134">
          <a:extLst>
            <a:ext uri="{FF2B5EF4-FFF2-40B4-BE49-F238E27FC236}">
              <a16:creationId xmlns:a16="http://schemas.microsoft.com/office/drawing/2014/main" id="{99ED6D1D-D126-484D-94C8-CA2AAA1FD148}"/>
            </a:ext>
          </a:extLst>
        </xdr:cNvPr>
        <xdr:cNvSpPr>
          <a:spLocks/>
        </xdr:cNvSpPr>
      </xdr:nvSpPr>
      <xdr:spPr bwMode="auto">
        <a:xfrm>
          <a:off x="1171575" y="13363575"/>
          <a:ext cx="371475" cy="219075"/>
        </a:xfrm>
        <a:custGeom>
          <a:avLst/>
          <a:gdLst>
            <a:gd name="G0" fmla="+- 17661 0 0"/>
            <a:gd name="G1" fmla="+- 0 0 0"/>
            <a:gd name="G2" fmla="+- 21600 0 0"/>
            <a:gd name="T0" fmla="*/ 35666 w 35666"/>
            <a:gd name="T1" fmla="*/ 11932 h 21600"/>
            <a:gd name="T2" fmla="*/ 0 w 35666"/>
            <a:gd name="T3" fmla="*/ 12436 h 21600"/>
            <a:gd name="T4" fmla="*/ 17661 w 35666"/>
            <a:gd name="T5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35666" h="21600" fill="none" extrusionOk="0">
              <a:moveTo>
                <a:pt x="35666" y="11932"/>
              </a:moveTo>
              <a:cubicBezTo>
                <a:pt x="31664" y="17969"/>
                <a:pt x="24904" y="21599"/>
                <a:pt x="17661" y="21599"/>
              </a:cubicBezTo>
              <a:cubicBezTo>
                <a:pt x="10633" y="21599"/>
                <a:pt x="4045" y="18181"/>
                <a:pt x="0" y="12435"/>
              </a:cubicBezTo>
            </a:path>
            <a:path w="35666" h="21600" stroke="0" extrusionOk="0">
              <a:moveTo>
                <a:pt x="35666" y="11932"/>
              </a:moveTo>
              <a:cubicBezTo>
                <a:pt x="31664" y="17969"/>
                <a:pt x="24904" y="21599"/>
                <a:pt x="17661" y="21599"/>
              </a:cubicBezTo>
              <a:cubicBezTo>
                <a:pt x="10633" y="21599"/>
                <a:pt x="4045" y="18181"/>
                <a:pt x="0" y="12435"/>
              </a:cubicBezTo>
              <a:lnTo>
                <a:pt x="17661" y="0"/>
              </a:lnTo>
              <a:close/>
            </a:path>
          </a:pathLst>
        </a:cu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B1:BS72"/>
  <sheetViews>
    <sheetView showGridLines="0" showRowColHeaders="0" tabSelected="1" workbookViewId="0">
      <selection activeCell="F6" sqref="F6"/>
    </sheetView>
  </sheetViews>
  <sheetFormatPr defaultRowHeight="14.25" x14ac:dyDescent="0.15"/>
  <cols>
    <col min="1" max="1" width="2.375" style="1" customWidth="1"/>
    <col min="2" max="2" width="4.375" style="1" customWidth="1"/>
    <col min="3" max="3" width="10.5" style="13" customWidth="1"/>
    <col min="4" max="4" width="11.375" style="13" customWidth="1"/>
    <col min="5" max="5" width="12.75" style="1" customWidth="1"/>
    <col min="6" max="6" width="6.875" style="1" customWidth="1"/>
    <col min="7" max="7" width="14.125" style="1" customWidth="1"/>
    <col min="8" max="8" width="4.625" style="1" customWidth="1"/>
    <col min="9" max="9" width="4.125" style="1" customWidth="1"/>
    <col min="10" max="10" width="6.125" style="1" customWidth="1"/>
    <col min="11" max="11" width="14.125" style="1" customWidth="1"/>
    <col min="12" max="26" width="9" style="1"/>
    <col min="27" max="27" width="4" style="1" hidden="1" customWidth="1"/>
    <col min="28" max="28" width="4.625" style="1" hidden="1" customWidth="1"/>
    <col min="29" max="29" width="11" style="1" hidden="1" customWidth="1"/>
    <col min="30" max="30" width="9" style="1" hidden="1" customWidth="1"/>
    <col min="31" max="31" width="14.75" style="1" hidden="1" customWidth="1"/>
    <col min="32" max="33" width="9.5" style="1" hidden="1" customWidth="1"/>
    <col min="34" max="35" width="5.375" style="1" hidden="1" customWidth="1"/>
    <col min="36" max="37" width="4.875" style="1" hidden="1" customWidth="1"/>
    <col min="38" max="38" width="5.75" style="1" hidden="1" customWidth="1"/>
    <col min="39" max="39" width="9" style="1" hidden="1" customWidth="1"/>
    <col min="40" max="40" width="9.5" style="1" hidden="1" customWidth="1"/>
    <col min="41" max="46" width="9" style="1" hidden="1" customWidth="1"/>
    <col min="47" max="47" width="4.25" style="1" hidden="1" customWidth="1"/>
    <col min="48" max="49" width="4.125" style="1" hidden="1" customWidth="1"/>
    <col min="50" max="51" width="3.5" style="1" hidden="1" customWidth="1"/>
    <col min="52" max="52" width="6.125" style="1" hidden="1" customWidth="1"/>
    <col min="53" max="16384" width="9" style="1"/>
  </cols>
  <sheetData>
    <row r="1" spans="2:71" ht="30" customHeight="1" x14ac:dyDescent="0.15">
      <c r="C1" s="46" t="s">
        <v>54</v>
      </c>
      <c r="D1"/>
    </row>
    <row r="2" spans="2:71" ht="34.5" customHeight="1" thickBot="1" x14ac:dyDescent="0.2">
      <c r="C2" s="10"/>
      <c r="D2" s="10"/>
      <c r="E2" s="48" t="s">
        <v>5</v>
      </c>
      <c r="F2" s="48"/>
      <c r="G2" s="48"/>
      <c r="H2" s="49"/>
      <c r="I2" s="24"/>
      <c r="J2" s="24"/>
      <c r="K2" s="1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2:71" ht="18.75" customHeight="1" thickBot="1" x14ac:dyDescent="0.2">
      <c r="B3" s="51" t="s">
        <v>0</v>
      </c>
      <c r="C3" s="52"/>
      <c r="D3" s="53" t="s">
        <v>42</v>
      </c>
      <c r="E3" s="54"/>
      <c r="F3" s="54"/>
      <c r="G3" s="54"/>
      <c r="H3" s="54"/>
      <c r="I3" s="54"/>
      <c r="J3" s="54"/>
      <c r="K3" s="55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BC3" s="5"/>
      <c r="BD3" s="5"/>
      <c r="BE3" s="5"/>
      <c r="BF3" s="5"/>
      <c r="BG3" s="5"/>
      <c r="BH3" s="5"/>
      <c r="BJ3" s="8"/>
    </row>
    <row r="4" spans="2:71" ht="16.5" customHeight="1" x14ac:dyDescent="0.15">
      <c r="B4" s="16"/>
      <c r="C4" s="16"/>
      <c r="D4" s="16"/>
      <c r="E4" s="16"/>
      <c r="F4" s="16"/>
      <c r="G4" s="25"/>
      <c r="H4" s="26"/>
      <c r="I4" s="26"/>
      <c r="J4" s="26"/>
      <c r="K4" s="27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21"/>
      <c r="BC4" s="5"/>
      <c r="BD4" s="5"/>
      <c r="BE4" s="5"/>
      <c r="BF4" s="5"/>
      <c r="BG4" s="5"/>
      <c r="BH4" s="5"/>
      <c r="BJ4" s="8"/>
    </row>
    <row r="5" spans="2:71" ht="16.5" customHeight="1" x14ac:dyDescent="0.15">
      <c r="B5" s="16"/>
      <c r="C5" s="16"/>
      <c r="D5" s="16"/>
      <c r="E5" s="16"/>
      <c r="F5" s="16"/>
      <c r="G5" s="25"/>
      <c r="H5" s="26"/>
      <c r="I5" s="26"/>
      <c r="J5" s="26"/>
      <c r="K5" s="27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21"/>
      <c r="BC5" s="5"/>
      <c r="BD5" s="5"/>
      <c r="BE5" s="5"/>
      <c r="BF5" s="5"/>
      <c r="BG5" s="5"/>
      <c r="BH5" s="5"/>
      <c r="BJ5" s="8"/>
    </row>
    <row r="6" spans="2:71" ht="16.5" customHeight="1" thickBot="1" x14ac:dyDescent="0.2">
      <c r="B6" s="9" t="s">
        <v>16</v>
      </c>
      <c r="C6" s="16"/>
      <c r="D6" s="16"/>
      <c r="E6" s="16"/>
      <c r="F6" s="16"/>
      <c r="G6" s="11"/>
      <c r="H6" s="29"/>
      <c r="I6" s="6"/>
      <c r="J6" s="6"/>
      <c r="K6" s="1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20"/>
      <c r="BI6" s="19"/>
      <c r="BJ6" s="19"/>
      <c r="BK6" s="3"/>
    </row>
    <row r="7" spans="2:71" ht="17.25" customHeight="1" thickBot="1" x14ac:dyDescent="0.2">
      <c r="B7" s="30"/>
      <c r="C7" s="15"/>
      <c r="D7" s="15" t="s">
        <v>12</v>
      </c>
      <c r="E7" s="31"/>
      <c r="F7" s="56" t="s">
        <v>2</v>
      </c>
      <c r="G7" s="57" t="s">
        <v>43</v>
      </c>
      <c r="H7" s="58"/>
      <c r="I7" s="58"/>
      <c r="J7" s="58"/>
      <c r="K7" s="59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12"/>
      <c r="AZ7" s="18"/>
      <c r="BA7" s="18"/>
      <c r="BB7" s="18"/>
      <c r="BC7" s="5"/>
      <c r="BD7" s="5"/>
      <c r="BE7" s="5"/>
      <c r="BF7" s="5"/>
      <c r="BG7" s="18"/>
      <c r="BH7" s="18"/>
      <c r="BI7" s="18"/>
      <c r="BJ7" s="18"/>
      <c r="BR7" s="2"/>
      <c r="BS7" s="2"/>
    </row>
    <row r="8" spans="2:71" ht="17.25" customHeight="1" x14ac:dyDescent="0.15">
      <c r="B8" s="30"/>
      <c r="C8" s="15"/>
      <c r="D8" s="15"/>
      <c r="E8" s="31"/>
      <c r="F8" s="60"/>
      <c r="G8" s="61" t="s">
        <v>6</v>
      </c>
      <c r="H8" s="62" t="s">
        <v>7</v>
      </c>
      <c r="I8" s="63"/>
      <c r="J8" s="63"/>
      <c r="K8" s="64" t="s">
        <v>3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12">
        <f>AA9+AB9</f>
        <v>5</v>
      </c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12"/>
      <c r="AZ8" s="18"/>
      <c r="BA8" s="18"/>
      <c r="BB8" s="18"/>
      <c r="BC8" s="5"/>
      <c r="BD8" s="5"/>
      <c r="BE8" s="5"/>
      <c r="BF8" s="5"/>
      <c r="BG8" s="18"/>
      <c r="BH8" s="18"/>
      <c r="BI8" s="18"/>
      <c r="BJ8" s="18"/>
      <c r="BR8" s="2"/>
      <c r="BS8" s="2"/>
    </row>
    <row r="9" spans="2:71" ht="17.25" customHeight="1" thickBot="1" x14ac:dyDescent="0.2">
      <c r="B9" s="30"/>
      <c r="C9" s="15" t="s">
        <v>13</v>
      </c>
      <c r="D9" s="15" t="s">
        <v>15</v>
      </c>
      <c r="E9" s="31"/>
      <c r="F9" s="65"/>
      <c r="G9" s="66"/>
      <c r="H9" s="67" t="s">
        <v>20</v>
      </c>
      <c r="I9" s="68" t="s">
        <v>21</v>
      </c>
      <c r="J9" s="69" t="s">
        <v>22</v>
      </c>
      <c r="K9" s="70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12">
        <f>SUM(AA10:AA12)</f>
        <v>3</v>
      </c>
      <c r="AB9" s="12">
        <f>SUM(AB10:AB12)</f>
        <v>2</v>
      </c>
      <c r="AC9" s="7"/>
      <c r="AD9" s="7"/>
      <c r="AE9" s="7" t="s">
        <v>30</v>
      </c>
      <c r="AF9" s="7"/>
      <c r="AG9" s="7" t="s">
        <v>31</v>
      </c>
      <c r="AH9" s="7" t="s">
        <v>49</v>
      </c>
      <c r="AI9" s="7" t="s">
        <v>50</v>
      </c>
      <c r="AJ9" s="7" t="s">
        <v>51</v>
      </c>
      <c r="AK9" s="7" t="s">
        <v>52</v>
      </c>
      <c r="AL9" s="7" t="s">
        <v>53</v>
      </c>
      <c r="AM9" s="7" t="s">
        <v>32</v>
      </c>
      <c r="AN9" s="7" t="s">
        <v>1</v>
      </c>
      <c r="AO9" s="7" t="s">
        <v>3</v>
      </c>
      <c r="AP9" s="7"/>
      <c r="AQ9" s="7"/>
      <c r="AR9" s="7"/>
      <c r="AS9" s="7"/>
      <c r="AT9" s="7"/>
      <c r="AU9" s="12"/>
      <c r="AZ9" s="18"/>
      <c r="BA9" s="18"/>
      <c r="BB9" s="18"/>
      <c r="BC9" s="5"/>
      <c r="BD9" s="5"/>
      <c r="BE9" s="5"/>
      <c r="BF9" s="5"/>
      <c r="BG9" s="18"/>
      <c r="BH9" s="18"/>
      <c r="BI9" s="18"/>
      <c r="BJ9" s="18"/>
      <c r="BR9" s="2"/>
      <c r="BS9" s="2"/>
    </row>
    <row r="10" spans="2:71" ht="17.25" customHeight="1" thickTop="1" x14ac:dyDescent="0.15">
      <c r="B10" s="30"/>
      <c r="C10" s="41" t="s">
        <v>9</v>
      </c>
      <c r="D10" s="41" t="s">
        <v>17</v>
      </c>
      <c r="E10" s="31"/>
      <c r="F10" s="71" t="s">
        <v>23</v>
      </c>
      <c r="G10" s="72">
        <v>100</v>
      </c>
      <c r="H10" s="73" t="str">
        <f>IF($AB$8=6,AH10," -- ")</f>
        <v xml:space="preserve"> -- </v>
      </c>
      <c r="I10" s="74" t="str">
        <f>IF($AB$8=6,AJ10,"--")</f>
        <v>--</v>
      </c>
      <c r="J10" s="75" t="str">
        <f>IF($AB$8=6,AL10," --- ")</f>
        <v xml:space="preserve"> --- </v>
      </c>
      <c r="K10" s="76" t="str">
        <f>IF($AB$8=6,AO10," ----　")</f>
        <v xml:space="preserve"> ----　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2">
        <f>IF(G10&lt;&gt;"",1,0)</f>
        <v>1</v>
      </c>
      <c r="AB10" s="12">
        <f>IF(G10-G11-G12&gt;=0,0,1)</f>
        <v>0</v>
      </c>
      <c r="AC10" s="12"/>
      <c r="AD10" s="7"/>
      <c r="AE10" s="7">
        <f>G10</f>
        <v>100</v>
      </c>
      <c r="AF10" s="7"/>
      <c r="AG10" s="7" t="e">
        <f>ACOS((AE11^2+AE12^2-AE10^2)/(2*AE11*AE12))*180/PI()</f>
        <v>#NUM!</v>
      </c>
      <c r="AH10" s="18" t="e">
        <f>INT(AG10)</f>
        <v>#NUM!</v>
      </c>
      <c r="AI10" s="18" t="e">
        <f>INT((AG10-INT(AH10))*60)</f>
        <v>#NUM!</v>
      </c>
      <c r="AJ10" s="18" t="e">
        <f>IF(AI10&lt;0,0,AI10)</f>
        <v>#NUM!</v>
      </c>
      <c r="AK10" s="18" t="e">
        <f>(AG10-AH10-AJ10/60)*3600</f>
        <v>#NUM!</v>
      </c>
      <c r="AL10" s="18" t="e">
        <f>IF(AK10&lt;0,0,AK10)</f>
        <v>#NUM!</v>
      </c>
      <c r="AM10" s="8">
        <f>(AE10+AE11+AE12)/2</f>
        <v>92.5</v>
      </c>
      <c r="AN10" s="8" t="e">
        <f>SQRT(AM10*(AM10-AE10)*(AM10-AE11)*(AM10-AE12))</f>
        <v>#NUM!</v>
      </c>
      <c r="AO10" s="1" t="e">
        <f>AN10*2/AE10</f>
        <v>#NUM!</v>
      </c>
      <c r="AP10" s="7"/>
      <c r="AQ10" s="7"/>
      <c r="AR10" s="7"/>
      <c r="AS10" s="7"/>
      <c r="AT10" s="7"/>
      <c r="AU10" s="12"/>
      <c r="AZ10" s="18"/>
      <c r="BA10" s="18"/>
      <c r="BB10" s="18"/>
      <c r="BC10" s="5"/>
      <c r="BD10" s="5"/>
      <c r="BE10" s="5"/>
      <c r="BF10" s="5"/>
      <c r="BG10" s="18"/>
      <c r="BH10" s="18"/>
      <c r="BI10" s="18"/>
      <c r="BJ10" s="18"/>
      <c r="BR10" s="2"/>
      <c r="BS10" s="2"/>
    </row>
    <row r="11" spans="2:71" ht="17.25" customHeight="1" x14ac:dyDescent="0.15">
      <c r="B11" s="30"/>
      <c r="C11" s="15"/>
      <c r="D11" s="15"/>
      <c r="E11" s="31"/>
      <c r="F11" s="77" t="s">
        <v>24</v>
      </c>
      <c r="G11" s="78">
        <v>75</v>
      </c>
      <c r="H11" s="79" t="str">
        <f>IF($AB$8=6,AH11," -- ")</f>
        <v xml:space="preserve"> -- </v>
      </c>
      <c r="I11" s="80" t="str">
        <f>IF($AB$8=6,AJ11,"--")</f>
        <v>--</v>
      </c>
      <c r="J11" s="81" t="str">
        <f>IF($AB$8=6,AL11," --- ")</f>
        <v xml:space="preserve"> --- </v>
      </c>
      <c r="K11" s="82" t="str">
        <f>IF($AB$8=6,AO11," ----　")</f>
        <v xml:space="preserve"> ----　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12">
        <f>IF(G11&lt;&gt;"",1,0)</f>
        <v>1</v>
      </c>
      <c r="AB11" s="12">
        <f>IF(-G10+G11-G12&gt;=0,0,1)</f>
        <v>1</v>
      </c>
      <c r="AC11" s="12"/>
      <c r="AD11" s="7"/>
      <c r="AE11" s="7">
        <f>G11</f>
        <v>75</v>
      </c>
      <c r="AF11" s="7"/>
      <c r="AG11" s="7" t="e">
        <f>ACOS((AE10^2+AE12^2-AE11^2)/(2*AE10*AE12))*180/PI()</f>
        <v>#NUM!</v>
      </c>
      <c r="AH11" s="18" t="e">
        <f>INT(AG11)</f>
        <v>#NUM!</v>
      </c>
      <c r="AI11" s="18" t="e">
        <f>INT((AG11-INT(AH11))*60)</f>
        <v>#NUM!</v>
      </c>
      <c r="AJ11" s="18" t="e">
        <f>IF(AI11&lt;0,0,AI11)</f>
        <v>#NUM!</v>
      </c>
      <c r="AK11" s="18" t="e">
        <f>(AG11-AH11-AJ11/60)*3600</f>
        <v>#NUM!</v>
      </c>
      <c r="AL11" s="18" t="e">
        <f>IF(AK11&lt;0,0,AK11)</f>
        <v>#NUM!</v>
      </c>
      <c r="AM11" s="7"/>
      <c r="AN11" s="7"/>
      <c r="AO11" s="7" t="e">
        <f>AN10*2/AE11</f>
        <v>#NUM!</v>
      </c>
      <c r="AP11" s="7"/>
      <c r="AQ11" s="7"/>
      <c r="AR11" s="7"/>
      <c r="AS11" s="7"/>
      <c r="AT11" s="7"/>
      <c r="AU11" s="12"/>
      <c r="AZ11" s="18"/>
      <c r="BA11" s="18"/>
      <c r="BB11" s="18"/>
      <c r="BC11" s="5"/>
      <c r="BD11" s="5"/>
      <c r="BE11" s="5"/>
      <c r="BF11" s="5"/>
      <c r="BG11" s="18"/>
      <c r="BH11" s="18"/>
      <c r="BI11" s="18"/>
      <c r="BJ11" s="18"/>
      <c r="BR11" s="2"/>
      <c r="BS11" s="2"/>
    </row>
    <row r="12" spans="2:71" ht="17.25" customHeight="1" x14ac:dyDescent="0.15">
      <c r="B12" s="30"/>
      <c r="C12" s="15"/>
      <c r="D12" s="15"/>
      <c r="E12" s="31"/>
      <c r="F12" s="83" t="s">
        <v>25</v>
      </c>
      <c r="G12" s="78">
        <v>10</v>
      </c>
      <c r="H12" s="84" t="str">
        <f>IF($AB$8=6,AH12," -- ")</f>
        <v xml:space="preserve"> -- </v>
      </c>
      <c r="I12" s="85" t="str">
        <f>IF($AB$8=6,AJ12,"--")</f>
        <v>--</v>
      </c>
      <c r="J12" s="86" t="str">
        <f>IF($AB$8=6,AL12," --- ")</f>
        <v xml:space="preserve"> --- </v>
      </c>
      <c r="K12" s="87" t="str">
        <f>IF($AB$8=6,AO12," ----　")</f>
        <v xml:space="preserve"> ----　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12">
        <f>IF(G12&lt;&gt;"",1,0)</f>
        <v>1</v>
      </c>
      <c r="AB12" s="12">
        <f>IF(-G10-G11+G12&gt;=0,0,1)</f>
        <v>1</v>
      </c>
      <c r="AC12" s="12"/>
      <c r="AD12" s="7"/>
      <c r="AE12" s="7">
        <f>G12</f>
        <v>10</v>
      </c>
      <c r="AF12" s="7"/>
      <c r="AG12" s="7" t="e">
        <f>180-AG10-AG11</f>
        <v>#NUM!</v>
      </c>
      <c r="AH12" s="18" t="e">
        <f>INT(AG12)</f>
        <v>#NUM!</v>
      </c>
      <c r="AI12" s="18" t="e">
        <f>INT((AG12-INT(AH12))*60)</f>
        <v>#NUM!</v>
      </c>
      <c r="AJ12" s="18" t="e">
        <f>IF(AI12&lt;0,0,AI12)</f>
        <v>#NUM!</v>
      </c>
      <c r="AK12" s="18" t="e">
        <f>(AG12-AH12-AJ12/60)*3600</f>
        <v>#NUM!</v>
      </c>
      <c r="AL12" s="18" t="e">
        <f>IF(AK12&lt;0,0,AK12)</f>
        <v>#NUM!</v>
      </c>
      <c r="AM12" s="7"/>
      <c r="AN12" s="7"/>
      <c r="AO12" s="7" t="e">
        <f>AN10*2/AE12</f>
        <v>#NUM!</v>
      </c>
      <c r="AP12" s="7"/>
      <c r="AQ12" s="7"/>
      <c r="AR12" s="7"/>
      <c r="AS12" s="7"/>
      <c r="AT12" s="7"/>
      <c r="AU12" s="12"/>
      <c r="AZ12" s="18"/>
      <c r="BA12" s="18"/>
      <c r="BB12" s="18"/>
      <c r="BC12" s="5"/>
      <c r="BD12" s="5"/>
      <c r="BE12" s="5"/>
      <c r="BF12" s="5"/>
      <c r="BG12" s="18"/>
      <c r="BH12" s="18"/>
      <c r="BI12" s="18"/>
      <c r="BJ12" s="18"/>
      <c r="BR12" s="2"/>
      <c r="BS12" s="2"/>
    </row>
    <row r="13" spans="2:71" ht="17.25" customHeight="1" thickBot="1" x14ac:dyDescent="0.2">
      <c r="B13" s="30"/>
      <c r="C13" s="15"/>
      <c r="D13" s="15" t="s">
        <v>14</v>
      </c>
      <c r="E13" s="31"/>
      <c r="F13" s="88" t="s">
        <v>4</v>
      </c>
      <c r="G13" s="89" t="str">
        <f>IF($AB$8=6,AN10," ----　")</f>
        <v xml:space="preserve"> ----　</v>
      </c>
      <c r="H13" s="90"/>
      <c r="I13" s="90"/>
      <c r="J13" s="90"/>
      <c r="K13" s="9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2"/>
      <c r="AB13" s="12"/>
      <c r="AC13" s="12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12"/>
      <c r="AZ13" s="18"/>
      <c r="BA13" s="18"/>
      <c r="BB13" s="18"/>
      <c r="BC13" s="5"/>
      <c r="BD13" s="5"/>
      <c r="BE13" s="5"/>
      <c r="BF13" s="5"/>
      <c r="BG13" s="18"/>
      <c r="BH13" s="18"/>
      <c r="BI13" s="18"/>
      <c r="BJ13" s="18"/>
      <c r="BR13" s="2"/>
      <c r="BS13" s="2"/>
    </row>
    <row r="14" spans="2:71" ht="17.25" customHeight="1" x14ac:dyDescent="0.15">
      <c r="B14" s="30"/>
      <c r="C14" s="15" t="s">
        <v>11</v>
      </c>
      <c r="D14" s="41" t="s">
        <v>8</v>
      </c>
      <c r="E14" s="31" t="s">
        <v>10</v>
      </c>
      <c r="F14" s="92"/>
      <c r="G14" s="93" t="str">
        <f>IF(AND(AA9=3,AB9&lt;3),"★ データエラー ★","")</f>
        <v>★ データエラー ★</v>
      </c>
      <c r="H14" s="94"/>
      <c r="I14" s="95"/>
      <c r="J14" s="95"/>
      <c r="K14" s="95" t="str">
        <f>IF($BF14=1,BK14,"")</f>
        <v/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12"/>
      <c r="AZ14" s="18"/>
      <c r="BA14" s="18"/>
      <c r="BB14" s="18"/>
      <c r="BC14" s="5"/>
      <c r="BD14" s="5"/>
      <c r="BE14" s="5"/>
      <c r="BF14" s="5"/>
      <c r="BG14" s="18"/>
      <c r="BH14" s="18"/>
      <c r="BI14" s="18"/>
      <c r="BJ14" s="18"/>
      <c r="BR14" s="2"/>
      <c r="BS14" s="2"/>
    </row>
    <row r="15" spans="2:71" ht="17.25" customHeight="1" x14ac:dyDescent="0.15">
      <c r="B15" s="9"/>
      <c r="C15" s="32"/>
      <c r="D15" s="32"/>
      <c r="E15" s="33"/>
      <c r="F15" s="92"/>
      <c r="G15" s="92"/>
      <c r="H15" s="95"/>
      <c r="I15" s="95"/>
      <c r="J15" s="95"/>
      <c r="K15" s="95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12"/>
      <c r="AZ15" s="18"/>
      <c r="BA15" s="18"/>
      <c r="BB15" s="18"/>
      <c r="BC15" s="5"/>
      <c r="BD15" s="5"/>
      <c r="BE15" s="5"/>
      <c r="BF15" s="5"/>
      <c r="BG15" s="18"/>
      <c r="BH15" s="18"/>
      <c r="BI15" s="18"/>
      <c r="BJ15" s="18"/>
      <c r="BR15" s="2"/>
      <c r="BS15" s="2"/>
    </row>
    <row r="16" spans="2:71" ht="17.25" customHeight="1" x14ac:dyDescent="0.15">
      <c r="B16" s="28"/>
      <c r="C16" s="34"/>
      <c r="D16" s="34"/>
      <c r="E16" s="35"/>
      <c r="F16" s="92"/>
      <c r="G16" s="92"/>
      <c r="H16" s="95"/>
      <c r="I16" s="95"/>
      <c r="J16" s="95"/>
      <c r="K16" s="95"/>
      <c r="L16" s="43" t="s">
        <v>46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12"/>
      <c r="AZ16" s="18"/>
      <c r="BA16" s="18"/>
      <c r="BB16" s="18"/>
      <c r="BC16" s="5"/>
      <c r="BD16" s="5"/>
      <c r="BE16" s="5"/>
      <c r="BF16" s="5"/>
      <c r="BG16" s="18"/>
      <c r="BH16" s="18"/>
      <c r="BI16" s="18"/>
      <c r="BJ16" s="18"/>
      <c r="BR16" s="2"/>
      <c r="BS16" s="2"/>
    </row>
    <row r="17" spans="2:71" ht="17.25" customHeight="1" x14ac:dyDescent="0.15">
      <c r="B17" s="28"/>
      <c r="C17" s="34"/>
      <c r="D17" s="34"/>
      <c r="E17" s="35"/>
      <c r="F17" s="92"/>
      <c r="G17" s="92"/>
      <c r="H17" s="95"/>
      <c r="I17" s="95"/>
      <c r="J17" s="95"/>
      <c r="K17" s="95"/>
      <c r="L17" s="7"/>
      <c r="M17" s="43" t="s">
        <v>47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12"/>
      <c r="AZ17" s="18"/>
      <c r="BA17" s="18"/>
      <c r="BB17" s="18"/>
      <c r="BC17" s="5"/>
      <c r="BD17" s="5"/>
      <c r="BE17" s="5"/>
      <c r="BF17" s="5"/>
      <c r="BG17" s="18"/>
      <c r="BH17" s="18"/>
      <c r="BI17" s="18"/>
      <c r="BJ17" s="18"/>
      <c r="BR17" s="2"/>
      <c r="BS17" s="2"/>
    </row>
    <row r="18" spans="2:71" ht="16.5" customHeight="1" thickBot="1" x14ac:dyDescent="0.2">
      <c r="B18" s="9" t="s">
        <v>19</v>
      </c>
      <c r="C18" s="16"/>
      <c r="D18" s="16"/>
      <c r="E18" s="16"/>
      <c r="F18" s="96"/>
      <c r="G18" s="96"/>
      <c r="H18" s="97"/>
      <c r="I18" s="96"/>
      <c r="J18" s="96"/>
      <c r="K18" s="96"/>
      <c r="L18" s="4"/>
      <c r="M18" s="4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0"/>
      <c r="BI18" s="19"/>
      <c r="BJ18" s="19"/>
      <c r="BK18" s="3"/>
    </row>
    <row r="19" spans="2:71" ht="17.25" customHeight="1" thickBot="1" x14ac:dyDescent="0.2">
      <c r="B19" s="30"/>
      <c r="C19" s="15"/>
      <c r="D19" s="15" t="s">
        <v>12</v>
      </c>
      <c r="E19" s="31"/>
      <c r="F19" s="56" t="s">
        <v>2</v>
      </c>
      <c r="G19" s="57" t="s">
        <v>44</v>
      </c>
      <c r="H19" s="58"/>
      <c r="I19" s="58"/>
      <c r="J19" s="58"/>
      <c r="K19" s="59"/>
      <c r="L19" s="7"/>
      <c r="M19" s="43" t="s">
        <v>47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12"/>
      <c r="AZ19" s="18"/>
      <c r="BA19" s="18"/>
      <c r="BB19" s="18"/>
      <c r="BC19" s="5"/>
      <c r="BD19" s="5"/>
      <c r="BE19" s="5"/>
      <c r="BF19" s="5"/>
      <c r="BG19" s="18"/>
      <c r="BH19" s="18"/>
      <c r="BI19" s="18"/>
      <c r="BJ19" s="18"/>
      <c r="BR19" s="2"/>
      <c r="BS19" s="2"/>
    </row>
    <row r="20" spans="2:71" ht="17.25" customHeight="1" x14ac:dyDescent="0.15">
      <c r="B20" s="30"/>
      <c r="C20" s="15"/>
      <c r="D20" s="15"/>
      <c r="E20" s="31"/>
      <c r="F20" s="60"/>
      <c r="G20" s="61" t="s">
        <v>6</v>
      </c>
      <c r="H20" s="62" t="s">
        <v>7</v>
      </c>
      <c r="I20" s="63"/>
      <c r="J20" s="63"/>
      <c r="K20" s="64" t="s">
        <v>3</v>
      </c>
      <c r="L20" s="7"/>
      <c r="M20" s="43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12">
        <f>AA21+AB21</f>
        <v>10</v>
      </c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12"/>
      <c r="AZ20" s="18"/>
      <c r="BA20" s="18"/>
      <c r="BB20" s="18"/>
      <c r="BC20" s="5"/>
      <c r="BD20" s="5"/>
      <c r="BE20" s="5"/>
      <c r="BF20" s="5"/>
      <c r="BG20" s="18"/>
      <c r="BH20" s="18"/>
      <c r="BI20" s="18"/>
      <c r="BJ20" s="18"/>
      <c r="BR20" s="2"/>
      <c r="BS20" s="2"/>
    </row>
    <row r="21" spans="2:71" ht="17.25" customHeight="1" thickBot="1" x14ac:dyDescent="0.2">
      <c r="B21" s="30"/>
      <c r="C21" s="15" t="s">
        <v>13</v>
      </c>
      <c r="D21" s="15" t="s">
        <v>15</v>
      </c>
      <c r="E21" s="31"/>
      <c r="F21" s="65"/>
      <c r="G21" s="66"/>
      <c r="H21" s="67" t="s">
        <v>20</v>
      </c>
      <c r="I21" s="68" t="s">
        <v>21</v>
      </c>
      <c r="J21" s="69" t="s">
        <v>22</v>
      </c>
      <c r="K21" s="70"/>
      <c r="L21" s="7"/>
      <c r="M21" s="43" t="s">
        <v>47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12">
        <f>SUM(AA22:AA26)</f>
        <v>5</v>
      </c>
      <c r="AB21" s="12">
        <f>SUM(AB22:AB26)</f>
        <v>5</v>
      </c>
      <c r="AC21" s="7"/>
      <c r="AD21" s="7"/>
      <c r="AE21" s="7" t="s">
        <v>30</v>
      </c>
      <c r="AF21" s="7"/>
      <c r="AG21" s="7" t="s">
        <v>31</v>
      </c>
      <c r="AH21" s="7" t="s">
        <v>49</v>
      </c>
      <c r="AI21" s="7" t="s">
        <v>50</v>
      </c>
      <c r="AJ21" s="7" t="s">
        <v>51</v>
      </c>
      <c r="AK21" s="7" t="s">
        <v>52</v>
      </c>
      <c r="AL21" s="7" t="s">
        <v>53</v>
      </c>
      <c r="AM21" s="7" t="s">
        <v>32</v>
      </c>
      <c r="AN21" s="7" t="s">
        <v>1</v>
      </c>
      <c r="AO21" s="7" t="s">
        <v>3</v>
      </c>
      <c r="AP21" s="7"/>
      <c r="AQ21" s="7"/>
      <c r="AR21" s="7"/>
      <c r="AS21" s="7"/>
      <c r="AT21" s="7"/>
      <c r="AU21" s="12"/>
      <c r="AZ21" s="18"/>
      <c r="BA21" s="18"/>
      <c r="BB21" s="18"/>
      <c r="BC21" s="5"/>
      <c r="BD21" s="5"/>
      <c r="BE21" s="5"/>
      <c r="BF21" s="5"/>
      <c r="BG21" s="18"/>
      <c r="BH21" s="18"/>
      <c r="BI21" s="18"/>
      <c r="BJ21" s="18"/>
      <c r="BR21" s="2"/>
      <c r="BS21" s="2"/>
    </row>
    <row r="22" spans="2:71" ht="17.25" customHeight="1" thickTop="1" x14ac:dyDescent="0.15">
      <c r="B22" s="30"/>
      <c r="C22" s="15" t="s">
        <v>9</v>
      </c>
      <c r="D22" s="41" t="s">
        <v>17</v>
      </c>
      <c r="E22" s="31"/>
      <c r="F22" s="98" t="s">
        <v>26</v>
      </c>
      <c r="G22" s="99">
        <v>100</v>
      </c>
      <c r="H22" s="100">
        <f>IF($AB$20=10,AH22," -- ")</f>
        <v>109</v>
      </c>
      <c r="I22" s="74">
        <f>IF($AB$20=10,AJ22," -- ")</f>
        <v>6</v>
      </c>
      <c r="J22" s="75">
        <f>IF($AB$20=10,AL22," --- ")</f>
        <v>37.286234177033727</v>
      </c>
      <c r="K22" s="76">
        <f>IF($AB$20=10,AO22," ----　")</f>
        <v>32.598786106033586</v>
      </c>
      <c r="L22" s="7"/>
      <c r="M22" s="43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12">
        <f>IF(G22&lt;&gt;"",1,0)</f>
        <v>1</v>
      </c>
      <c r="AB22" s="12">
        <f>IF(G22&lt;=0,0,1)</f>
        <v>1</v>
      </c>
      <c r="AC22" s="7"/>
      <c r="AD22" s="7"/>
      <c r="AE22" s="7">
        <f>G22</f>
        <v>100</v>
      </c>
      <c r="AF22" s="7">
        <f>ATAN((AE22*SIN(AG24*PI()/180))/(AE23-AE22*COS(AG24*PI()/180)))*180/PI()</f>
        <v>-70.889642712728602</v>
      </c>
      <c r="AG22" s="7">
        <f>IF(AF22&lt;0,AF22+180,AF22)</f>
        <v>109.1103572872714</v>
      </c>
      <c r="AH22" s="18">
        <f>INT(AG22)</f>
        <v>109</v>
      </c>
      <c r="AI22" s="18">
        <f>INT((AG22-INT(AH22))*60)</f>
        <v>6</v>
      </c>
      <c r="AJ22" s="18">
        <f>IF(AI22&lt;0,0,AI22)</f>
        <v>6</v>
      </c>
      <c r="AK22" s="18">
        <f>(AG22-AH22-AJ22/60)*3600</f>
        <v>37.286234177033727</v>
      </c>
      <c r="AL22" s="18">
        <f>IF(AK22&lt;0,0,AK22)</f>
        <v>37.286234177033727</v>
      </c>
      <c r="AM22" s="8">
        <f>(AE22+AE23+AE24)/2</f>
        <v>110.50006340844806</v>
      </c>
      <c r="AN22" s="8">
        <f>SQRT(AM22*(AM22-AE22)*(AM22-AE23)*(AM22-AE24))</f>
        <v>1629.9393053016793</v>
      </c>
      <c r="AO22" s="1">
        <f>AN22*2/AE22</f>
        <v>32.598786106033586</v>
      </c>
      <c r="AP22" s="7"/>
      <c r="AQ22" s="7"/>
      <c r="AR22" s="7"/>
      <c r="AS22" s="7"/>
      <c r="AT22" s="7"/>
      <c r="AU22" s="12"/>
      <c r="AZ22" s="18"/>
      <c r="BA22" s="18"/>
      <c r="BB22" s="18"/>
      <c r="BC22" s="5"/>
      <c r="BD22" s="5"/>
      <c r="BE22" s="5"/>
      <c r="BF22" s="5"/>
      <c r="BG22" s="18"/>
      <c r="BH22" s="18"/>
      <c r="BI22" s="18"/>
      <c r="BJ22" s="18"/>
      <c r="BR22" s="2"/>
      <c r="BS22" s="2"/>
    </row>
    <row r="23" spans="2:71" ht="17.25" customHeight="1" x14ac:dyDescent="0.15">
      <c r="B23" s="30"/>
      <c r="C23" s="15"/>
      <c r="D23" s="15"/>
      <c r="E23" s="31"/>
      <c r="F23" s="101" t="s">
        <v>27</v>
      </c>
      <c r="G23" s="102">
        <v>75</v>
      </c>
      <c r="H23" s="103">
        <f>IF($AB$20=10,AH23," -- ")</f>
        <v>45</v>
      </c>
      <c r="I23" s="104">
        <f>IF($AB$20=10,AJ23," -- ")</f>
        <v>7</v>
      </c>
      <c r="J23" s="105">
        <f>IF($AB$20=10,AL23," --- ")</f>
        <v>35.713765822974885</v>
      </c>
      <c r="K23" s="82">
        <f>IF($AB$20=10,AO23," ----　")</f>
        <v>43.465048141378112</v>
      </c>
      <c r="L23" s="7"/>
      <c r="M23" s="43" t="s">
        <v>47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12">
        <f>IF(G23&lt;&gt;"",1,0)</f>
        <v>1</v>
      </c>
      <c r="AB23" s="12">
        <f>IF(G23&lt;=0,0,1)</f>
        <v>1</v>
      </c>
      <c r="AC23" s="7"/>
      <c r="AD23" s="7"/>
      <c r="AE23" s="7">
        <f>G23</f>
        <v>75</v>
      </c>
      <c r="AF23" s="7"/>
      <c r="AG23" s="7">
        <f>180-AG22-AG24</f>
        <v>45.126587157173049</v>
      </c>
      <c r="AH23" s="18">
        <f>INT(AG23)</f>
        <v>45</v>
      </c>
      <c r="AI23" s="18">
        <f>INT((AG23-INT(AH23))*60)</f>
        <v>7</v>
      </c>
      <c r="AJ23" s="18">
        <f>IF(AI23&lt;0,0,AI23)</f>
        <v>7</v>
      </c>
      <c r="AK23" s="18">
        <f>(AG23-AH23-AJ23/60)*3600</f>
        <v>35.713765822974885</v>
      </c>
      <c r="AL23" s="18">
        <f>IF(AK23&lt;0,0,AK23)</f>
        <v>35.713765822974885</v>
      </c>
      <c r="AM23" s="7"/>
      <c r="AN23" s="7"/>
      <c r="AO23" s="7">
        <f>AN22*2/AE23</f>
        <v>43.465048141378112</v>
      </c>
      <c r="AP23" s="7"/>
      <c r="AQ23" s="7"/>
      <c r="AR23" s="7"/>
      <c r="AS23" s="7"/>
      <c r="AT23" s="7"/>
      <c r="AU23" s="12"/>
      <c r="AZ23" s="18"/>
      <c r="BA23" s="18"/>
      <c r="BB23" s="18"/>
      <c r="BC23" s="5"/>
      <c r="BD23" s="5"/>
      <c r="BE23" s="5"/>
      <c r="BF23" s="5"/>
      <c r="BG23" s="18"/>
      <c r="BH23" s="18"/>
      <c r="BI23" s="18"/>
      <c r="BJ23" s="18"/>
      <c r="BR23" s="2"/>
      <c r="BS23" s="2"/>
    </row>
    <row r="24" spans="2:71" ht="17.25" customHeight="1" x14ac:dyDescent="0.15">
      <c r="B24" s="30"/>
      <c r="C24" s="15"/>
      <c r="D24" s="15"/>
      <c r="E24" s="31"/>
      <c r="F24" s="106" t="s">
        <v>28</v>
      </c>
      <c r="G24" s="107">
        <f>IF($AB$20=10,AE24," ----　")</f>
        <v>46.000126816896099</v>
      </c>
      <c r="H24" s="108">
        <v>25</v>
      </c>
      <c r="I24" s="109">
        <v>45</v>
      </c>
      <c r="J24" s="110">
        <v>47</v>
      </c>
      <c r="K24" s="111">
        <f>IF($AB$20=10,AO24," ----　")</f>
        <v>70.866730945750078</v>
      </c>
      <c r="L24" s="7"/>
      <c r="M24" s="43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12">
        <f>IF(H24&lt;&gt;"",1,0)</f>
        <v>1</v>
      </c>
      <c r="AB24" s="12">
        <f>IF(AND(H24&gt;=0,H24&lt;360),1,0)</f>
        <v>1</v>
      </c>
      <c r="AC24" s="7"/>
      <c r="AD24" s="7"/>
      <c r="AE24" s="7">
        <f>SQRT(AE22^2+AE23^2-2*AE22*AE23*COS(AG24*PI()/180))</f>
        <v>46.000126816896099</v>
      </c>
      <c r="AF24" s="7"/>
      <c r="AG24" s="7">
        <f>H24+I24/60+J24/3600</f>
        <v>25.763055555555557</v>
      </c>
      <c r="AH24" s="18">
        <f>INT(AG24)</f>
        <v>25</v>
      </c>
      <c r="AI24" s="18">
        <f>INT((AG24-INT(AH24))*60)</f>
        <v>45</v>
      </c>
      <c r="AJ24" s="18">
        <f>IF(AI24&lt;0,0,AI24)</f>
        <v>45</v>
      </c>
      <c r="AK24" s="18">
        <f>(AG24-AH24-AJ24/60)*3600</f>
        <v>47.00000000000415</v>
      </c>
      <c r="AL24" s="18">
        <f>IF(AK24&lt;0,0,AK24)</f>
        <v>47.00000000000415</v>
      </c>
      <c r="AM24" s="7"/>
      <c r="AN24" s="7"/>
      <c r="AO24" s="7">
        <f>AN22*2/AE24</f>
        <v>70.866730945750078</v>
      </c>
      <c r="AP24" s="7"/>
      <c r="AQ24" s="7"/>
      <c r="AR24" s="7"/>
      <c r="AS24" s="7"/>
      <c r="AT24" s="7"/>
      <c r="AU24" s="12"/>
      <c r="AZ24" s="18"/>
      <c r="BA24" s="18"/>
      <c r="BB24" s="18"/>
      <c r="BC24" s="5"/>
      <c r="BD24" s="5"/>
      <c r="BE24" s="5"/>
      <c r="BF24" s="5"/>
      <c r="BG24" s="18"/>
      <c r="BH24" s="18"/>
      <c r="BI24" s="18"/>
      <c r="BJ24" s="18"/>
      <c r="BR24" s="2"/>
      <c r="BS24" s="2"/>
    </row>
    <row r="25" spans="2:71" ht="17.25" customHeight="1" thickBot="1" x14ac:dyDescent="0.2">
      <c r="B25" s="30"/>
      <c r="C25" s="15"/>
      <c r="D25" s="15" t="s">
        <v>14</v>
      </c>
      <c r="E25" s="31"/>
      <c r="F25" s="88" t="s">
        <v>4</v>
      </c>
      <c r="G25" s="89">
        <f>IF($AB$20=10,AN22," ----　")</f>
        <v>1629.9393053016793</v>
      </c>
      <c r="H25" s="90"/>
      <c r="I25" s="90"/>
      <c r="J25" s="90"/>
      <c r="K25" s="91"/>
      <c r="L25" s="7"/>
      <c r="M25" s="43" t="s">
        <v>47</v>
      </c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12">
        <f>IF(I24&lt;&gt;"",1,0)</f>
        <v>1</v>
      </c>
      <c r="AB25" s="12">
        <f>IF(AND(I24&gt;=0,I24&lt;60),1,0)</f>
        <v>1</v>
      </c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12"/>
      <c r="AZ25" s="18"/>
      <c r="BA25" s="18"/>
      <c r="BB25" s="18"/>
      <c r="BC25" s="5"/>
      <c r="BD25" s="5"/>
      <c r="BE25" s="5"/>
      <c r="BF25" s="5"/>
      <c r="BG25" s="18"/>
      <c r="BH25" s="18"/>
      <c r="BI25" s="18"/>
      <c r="BJ25" s="18"/>
      <c r="BR25" s="2"/>
      <c r="BS25" s="2"/>
    </row>
    <row r="26" spans="2:71" ht="17.25" customHeight="1" x14ac:dyDescent="0.15">
      <c r="B26" s="30"/>
      <c r="C26" s="15" t="s">
        <v>11</v>
      </c>
      <c r="D26" s="41" t="s">
        <v>8</v>
      </c>
      <c r="E26" s="42" t="s">
        <v>10</v>
      </c>
      <c r="F26" s="92"/>
      <c r="G26" s="93" t="str">
        <f>IF(AND(AA21=5,AB21&lt;5),"★ データエラー ★","")</f>
        <v/>
      </c>
      <c r="H26" s="94"/>
      <c r="I26" s="95"/>
      <c r="J26" s="95"/>
      <c r="K26" s="95"/>
      <c r="L26" s="7"/>
      <c r="M26" s="43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12">
        <f>IF(J24&lt;&gt;"",1,0)</f>
        <v>1</v>
      </c>
      <c r="AB26" s="12">
        <f>IF(AND(J24&gt;=0,J24&lt;60),1,0)</f>
        <v>1</v>
      </c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12"/>
      <c r="AZ26" s="18"/>
      <c r="BA26" s="18"/>
      <c r="BB26" s="18"/>
      <c r="BC26" s="5"/>
      <c r="BD26" s="5"/>
      <c r="BE26" s="5"/>
      <c r="BF26" s="5"/>
      <c r="BG26" s="18"/>
      <c r="BH26" s="18"/>
      <c r="BI26" s="18"/>
      <c r="BJ26" s="18"/>
      <c r="BR26" s="2"/>
      <c r="BS26" s="2"/>
    </row>
    <row r="27" spans="2:71" ht="17.25" customHeight="1" x14ac:dyDescent="0.15">
      <c r="B27" s="9"/>
      <c r="C27" s="32"/>
      <c r="D27" s="32"/>
      <c r="E27" s="33"/>
      <c r="F27" s="92"/>
      <c r="G27" s="92"/>
      <c r="H27" s="95"/>
      <c r="I27" s="95"/>
      <c r="J27" s="95"/>
      <c r="K27" s="95"/>
      <c r="L27" s="7"/>
      <c r="M27" s="43" t="s">
        <v>47</v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12"/>
      <c r="AZ27" s="18"/>
      <c r="BA27" s="18"/>
      <c r="BB27" s="18"/>
      <c r="BC27" s="5"/>
      <c r="BD27" s="5"/>
      <c r="BE27" s="5"/>
      <c r="BF27" s="5"/>
      <c r="BG27" s="18"/>
      <c r="BH27" s="18"/>
      <c r="BI27" s="18"/>
      <c r="BJ27" s="18"/>
      <c r="BR27" s="2"/>
      <c r="BS27" s="2"/>
    </row>
    <row r="28" spans="2:71" ht="17.25" customHeight="1" x14ac:dyDescent="0.15">
      <c r="B28" s="28"/>
      <c r="C28" s="34"/>
      <c r="D28" s="34"/>
      <c r="E28" s="35"/>
      <c r="F28" s="92"/>
      <c r="G28" s="92"/>
      <c r="H28" s="95"/>
      <c r="I28" s="95"/>
      <c r="J28" s="95"/>
      <c r="K28" s="95"/>
      <c r="L28" s="7"/>
      <c r="M28" s="43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12"/>
      <c r="AZ28" s="18"/>
      <c r="BA28" s="18"/>
      <c r="BB28" s="18"/>
      <c r="BC28" s="5"/>
      <c r="BD28" s="5"/>
      <c r="BE28" s="5"/>
      <c r="BF28" s="5"/>
      <c r="BG28" s="18"/>
      <c r="BH28" s="18"/>
      <c r="BI28" s="18"/>
      <c r="BJ28" s="18"/>
      <c r="BR28" s="2"/>
      <c r="BS28" s="2"/>
    </row>
    <row r="29" spans="2:71" ht="17.25" customHeight="1" x14ac:dyDescent="0.15">
      <c r="B29" s="28"/>
      <c r="C29" s="34"/>
      <c r="D29" s="34"/>
      <c r="E29" s="35"/>
      <c r="F29" s="92"/>
      <c r="G29" s="92"/>
      <c r="H29" s="95"/>
      <c r="I29" s="95"/>
      <c r="J29" s="95"/>
      <c r="K29" s="95"/>
      <c r="L29" s="7"/>
      <c r="M29" s="43" t="s">
        <v>47</v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12"/>
      <c r="AZ29" s="18"/>
      <c r="BA29" s="18"/>
      <c r="BB29" s="18"/>
      <c r="BC29" s="5"/>
      <c r="BD29" s="5"/>
      <c r="BE29" s="5"/>
      <c r="BF29" s="5"/>
      <c r="BG29" s="18"/>
      <c r="BH29" s="18"/>
      <c r="BI29" s="18"/>
      <c r="BJ29" s="18"/>
      <c r="BR29" s="2"/>
      <c r="BS29" s="2"/>
    </row>
    <row r="30" spans="2:71" ht="16.5" customHeight="1" thickBot="1" x14ac:dyDescent="0.2">
      <c r="B30" s="9" t="s">
        <v>18</v>
      </c>
      <c r="C30" s="16"/>
      <c r="D30" s="16"/>
      <c r="E30" s="16"/>
      <c r="F30" s="96"/>
      <c r="G30" s="96"/>
      <c r="H30" s="97"/>
      <c r="I30" s="96"/>
      <c r="J30" s="96"/>
      <c r="K30" s="96"/>
      <c r="L30" s="4"/>
      <c r="M30" s="4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20"/>
      <c r="BI30" s="19"/>
      <c r="BJ30" s="19"/>
      <c r="BK30" s="3"/>
    </row>
    <row r="31" spans="2:71" ht="17.25" customHeight="1" thickBot="1" x14ac:dyDescent="0.2">
      <c r="B31" s="30"/>
      <c r="C31" s="15"/>
      <c r="D31" s="15" t="s">
        <v>12</v>
      </c>
      <c r="E31" s="31"/>
      <c r="F31" s="56" t="s">
        <v>2</v>
      </c>
      <c r="G31" s="57"/>
      <c r="H31" s="58"/>
      <c r="I31" s="58"/>
      <c r="J31" s="58"/>
      <c r="K31" s="59"/>
      <c r="L31" s="7"/>
      <c r="M31" s="43" t="s">
        <v>47</v>
      </c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12"/>
      <c r="AZ31" s="18"/>
      <c r="BA31" s="18"/>
      <c r="BB31" s="18"/>
      <c r="BC31" s="5"/>
      <c r="BD31" s="5"/>
      <c r="BE31" s="5"/>
      <c r="BF31" s="5"/>
      <c r="BG31" s="18"/>
      <c r="BH31" s="18"/>
      <c r="BI31" s="18"/>
      <c r="BJ31" s="18"/>
      <c r="BR31" s="2"/>
      <c r="BS31" s="2"/>
    </row>
    <row r="32" spans="2:71" ht="17.25" customHeight="1" x14ac:dyDescent="0.15">
      <c r="B32" s="30"/>
      <c r="C32" s="15"/>
      <c r="D32" s="15"/>
      <c r="E32" s="31"/>
      <c r="F32" s="60"/>
      <c r="G32" s="61" t="s">
        <v>6</v>
      </c>
      <c r="H32" s="62" t="s">
        <v>7</v>
      </c>
      <c r="I32" s="63"/>
      <c r="J32" s="63"/>
      <c r="K32" s="64" t="s">
        <v>3</v>
      </c>
      <c r="L32" s="7"/>
      <c r="M32" s="43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12">
        <f>AA33+AB33</f>
        <v>6</v>
      </c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12"/>
      <c r="AZ32" s="18"/>
      <c r="BA32" s="18"/>
      <c r="BB32" s="18"/>
      <c r="BC32" s="5"/>
      <c r="BD32" s="5"/>
      <c r="BE32" s="5"/>
      <c r="BF32" s="5"/>
      <c r="BG32" s="18"/>
      <c r="BH32" s="18"/>
      <c r="BI32" s="18"/>
      <c r="BJ32" s="18"/>
      <c r="BR32" s="2"/>
      <c r="BS32" s="2"/>
    </row>
    <row r="33" spans="2:71" ht="17.25" customHeight="1" thickBot="1" x14ac:dyDescent="0.2">
      <c r="B33" s="30"/>
      <c r="C33" s="15" t="s">
        <v>13</v>
      </c>
      <c r="D33" s="15" t="s">
        <v>15</v>
      </c>
      <c r="E33" s="31"/>
      <c r="F33" s="65"/>
      <c r="G33" s="66"/>
      <c r="H33" s="67" t="s">
        <v>20</v>
      </c>
      <c r="I33" s="68" t="s">
        <v>21</v>
      </c>
      <c r="J33" s="69" t="s">
        <v>22</v>
      </c>
      <c r="K33" s="70"/>
      <c r="L33" s="7"/>
      <c r="M33" s="43" t="s">
        <v>47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12">
        <f>SUM(AA34:AA40)</f>
        <v>0</v>
      </c>
      <c r="AB33" s="12">
        <f>SUM(AB34:AB40)</f>
        <v>6</v>
      </c>
      <c r="AC33" s="7"/>
      <c r="AD33" s="7"/>
      <c r="AE33" s="7" t="s">
        <v>30</v>
      </c>
      <c r="AF33" s="7"/>
      <c r="AG33" s="7" t="s">
        <v>31</v>
      </c>
      <c r="AH33" s="7" t="s">
        <v>49</v>
      </c>
      <c r="AI33" s="7" t="s">
        <v>50</v>
      </c>
      <c r="AJ33" s="7" t="s">
        <v>51</v>
      </c>
      <c r="AK33" s="7" t="s">
        <v>52</v>
      </c>
      <c r="AL33" s="7" t="s">
        <v>53</v>
      </c>
      <c r="AM33" s="7" t="s">
        <v>32</v>
      </c>
      <c r="AN33" s="7" t="s">
        <v>1</v>
      </c>
      <c r="AO33" s="7" t="s">
        <v>3</v>
      </c>
      <c r="AP33" s="7"/>
      <c r="AQ33" s="7"/>
      <c r="AR33" s="7"/>
      <c r="AS33" s="7"/>
      <c r="AT33" s="7"/>
      <c r="AU33" s="12"/>
      <c r="AZ33" s="18"/>
      <c r="BA33" s="18"/>
      <c r="BB33" s="18"/>
      <c r="BC33" s="5"/>
      <c r="BD33" s="5"/>
      <c r="BE33" s="5"/>
      <c r="BF33" s="5"/>
      <c r="BG33" s="18"/>
      <c r="BH33" s="18"/>
      <c r="BI33" s="18"/>
      <c r="BJ33" s="18"/>
      <c r="BR33" s="2"/>
      <c r="BS33" s="2"/>
    </row>
    <row r="34" spans="2:71" ht="17.25" customHeight="1" thickTop="1" x14ac:dyDescent="0.15">
      <c r="B34" s="30"/>
      <c r="C34" s="15" t="s">
        <v>9</v>
      </c>
      <c r="D34" s="15" t="s">
        <v>29</v>
      </c>
      <c r="E34" s="31"/>
      <c r="F34" s="98" t="s">
        <v>26</v>
      </c>
      <c r="G34" s="99"/>
      <c r="H34" s="112" t="str">
        <f>IF($AB$32=14,AH34," -- ")</f>
        <v xml:space="preserve"> -- </v>
      </c>
      <c r="I34" s="113" t="str">
        <f>IF($AB$32=14,AJ34," -- ")</f>
        <v xml:space="preserve"> -- </v>
      </c>
      <c r="J34" s="75" t="str">
        <f>IF($AB$32=14,AL34," --- ")</f>
        <v xml:space="preserve"> --- </v>
      </c>
      <c r="K34" s="76" t="str">
        <f>IF($AB$32=14,AO34," ----　")</f>
        <v xml:space="preserve"> ----　</v>
      </c>
      <c r="L34" s="7"/>
      <c r="M34" s="43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12">
        <f>IF(G34&lt;&gt;"",1,0)</f>
        <v>0</v>
      </c>
      <c r="AB34" s="12">
        <f>IF(G34&lt;=0,0,1)</f>
        <v>0</v>
      </c>
      <c r="AC34" s="7"/>
      <c r="AD34" s="7"/>
      <c r="AE34" s="7">
        <f>G34</f>
        <v>0</v>
      </c>
      <c r="AF34" s="7"/>
      <c r="AG34" s="7">
        <f>180-AG35-AG36</f>
        <v>180</v>
      </c>
      <c r="AH34" s="18">
        <f>INT(AG34)</f>
        <v>180</v>
      </c>
      <c r="AI34" s="18">
        <f>INT((AG34-INT(AH34))*60)</f>
        <v>0</v>
      </c>
      <c r="AJ34" s="18">
        <f>IF(AI34&lt;0,0,AI34)</f>
        <v>0</v>
      </c>
      <c r="AK34" s="18">
        <f>(AG34-AH34-AJ34/60)*3600</f>
        <v>0</v>
      </c>
      <c r="AL34" s="18">
        <f>IF(AK34&lt;0,0,AK34)</f>
        <v>0</v>
      </c>
      <c r="AM34" s="8" t="e">
        <f>(AE34+AE35+AE36)/2</f>
        <v>#DIV/0!</v>
      </c>
      <c r="AN34" s="8" t="e">
        <f>SQRT(AM34*(AM34-AE34)*(AM34-AE35)*(AM34-AE36))</f>
        <v>#DIV/0!</v>
      </c>
      <c r="AO34" s="1" t="e">
        <f>AN34*2/AE34</f>
        <v>#DIV/0!</v>
      </c>
      <c r="AP34" s="7"/>
      <c r="AQ34" s="7"/>
      <c r="AR34" s="7"/>
      <c r="AS34" s="7"/>
      <c r="AT34" s="7"/>
      <c r="AU34" s="12"/>
      <c r="AZ34" s="18"/>
      <c r="BA34" s="18"/>
      <c r="BB34" s="18"/>
      <c r="BC34" s="5"/>
      <c r="BD34" s="5"/>
      <c r="BE34" s="5"/>
      <c r="BF34" s="5"/>
      <c r="BG34" s="18"/>
      <c r="BH34" s="18"/>
      <c r="BI34" s="18"/>
      <c r="BJ34" s="18"/>
      <c r="BR34" s="2"/>
      <c r="BS34" s="2"/>
    </row>
    <row r="35" spans="2:71" ht="17.25" customHeight="1" x14ac:dyDescent="0.15">
      <c r="B35" s="30"/>
      <c r="C35" s="15"/>
      <c r="D35" s="15"/>
      <c r="E35" s="31"/>
      <c r="F35" s="101" t="s">
        <v>27</v>
      </c>
      <c r="G35" s="114" t="str">
        <f>IF($AB$32=14,AE35," ----　")</f>
        <v xml:space="preserve"> ----　</v>
      </c>
      <c r="H35" s="115"/>
      <c r="I35" s="116"/>
      <c r="J35" s="110"/>
      <c r="K35" s="82" t="str">
        <f>IF($AB$32=14,AO35," ----　")</f>
        <v xml:space="preserve"> ----　</v>
      </c>
      <c r="L35" s="7"/>
      <c r="M35" s="43" t="s">
        <v>47</v>
      </c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12">
        <f>IF(H35&lt;&gt;"",1,0)</f>
        <v>0</v>
      </c>
      <c r="AB35" s="12">
        <f>IF(AND(H35&gt;=0,H35&lt;360),1,0)</f>
        <v>1</v>
      </c>
      <c r="AC35" s="7"/>
      <c r="AD35" s="7"/>
      <c r="AE35" s="7" t="e">
        <f>(AE34*SIN(AG35*PI()/180))/(SIN((AG35+AG36)*PI()/180))</f>
        <v>#DIV/0!</v>
      </c>
      <c r="AF35" s="7"/>
      <c r="AG35" s="7">
        <f>H35+I35/60+J35/3600</f>
        <v>0</v>
      </c>
      <c r="AH35" s="18">
        <f>INT(AG35)</f>
        <v>0</v>
      </c>
      <c r="AI35" s="18">
        <f>INT((AG35-INT(AH35))*60)</f>
        <v>0</v>
      </c>
      <c r="AJ35" s="18">
        <f>IF(AI35&lt;0,0,AI35)</f>
        <v>0</v>
      </c>
      <c r="AK35" s="18">
        <f>(AG35-AH35-AJ35/60)*3600</f>
        <v>0</v>
      </c>
      <c r="AL35" s="18">
        <f>IF(AK35&lt;0,0,AK35)</f>
        <v>0</v>
      </c>
      <c r="AM35" s="7"/>
      <c r="AN35" s="7"/>
      <c r="AO35" s="7" t="e">
        <f>AN34*2/AE35</f>
        <v>#DIV/0!</v>
      </c>
      <c r="AP35" s="7"/>
      <c r="AQ35" s="7"/>
      <c r="AR35" s="7"/>
      <c r="AS35" s="7"/>
      <c r="AT35" s="7"/>
      <c r="AU35" s="12"/>
      <c r="AZ35" s="18"/>
      <c r="BA35" s="18"/>
      <c r="BB35" s="18"/>
      <c r="BC35" s="5"/>
      <c r="BD35" s="5"/>
      <c r="BE35" s="5"/>
      <c r="BF35" s="5"/>
      <c r="BG35" s="18"/>
      <c r="BH35" s="18"/>
      <c r="BI35" s="18"/>
      <c r="BJ35" s="18"/>
      <c r="BR35" s="2"/>
      <c r="BS35" s="2"/>
    </row>
    <row r="36" spans="2:71" ht="17.25" customHeight="1" x14ac:dyDescent="0.15">
      <c r="B36" s="30"/>
      <c r="C36" s="15"/>
      <c r="D36" s="15"/>
      <c r="E36" s="31"/>
      <c r="F36" s="106" t="s">
        <v>28</v>
      </c>
      <c r="G36" s="107" t="str">
        <f>IF($AB$32=14,AE36," ----　")</f>
        <v xml:space="preserve"> ----　</v>
      </c>
      <c r="H36" s="115"/>
      <c r="I36" s="116"/>
      <c r="J36" s="110"/>
      <c r="K36" s="111" t="str">
        <f>IF($AB$32=14,AO36," ----　")</f>
        <v xml:space="preserve"> ----　</v>
      </c>
      <c r="L36" s="7"/>
      <c r="M36" s="43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12">
        <f>IF(I35&lt;&gt;"",1,0)</f>
        <v>0</v>
      </c>
      <c r="AB36" s="12">
        <f>IF(AND(I35&gt;=0,I35&lt;60),1,0)</f>
        <v>1</v>
      </c>
      <c r="AC36" s="7"/>
      <c r="AD36" s="7"/>
      <c r="AE36" s="7" t="e">
        <f>(AE34*SIN(AG36*PI()/180))/(SIN((AG35+AG36)*PI()/180))</f>
        <v>#DIV/0!</v>
      </c>
      <c r="AF36" s="7"/>
      <c r="AG36" s="7">
        <f>H36+I36/60+J36/3600</f>
        <v>0</v>
      </c>
      <c r="AH36" s="18">
        <f>INT(AG36)</f>
        <v>0</v>
      </c>
      <c r="AI36" s="18">
        <f>INT((AG36-INT(AH36))*60)</f>
        <v>0</v>
      </c>
      <c r="AJ36" s="18">
        <f>IF(AI36&lt;0,0,AI36)</f>
        <v>0</v>
      </c>
      <c r="AK36" s="18">
        <f>(AG36-AH36-AJ36/60)*3600</f>
        <v>0</v>
      </c>
      <c r="AL36" s="18">
        <f>IF(AK36&lt;0,0,AK36)</f>
        <v>0</v>
      </c>
      <c r="AM36" s="7"/>
      <c r="AN36" s="7"/>
      <c r="AO36" s="7" t="e">
        <f>AN34*2/AE36</f>
        <v>#DIV/0!</v>
      </c>
      <c r="AP36" s="7"/>
      <c r="AQ36" s="7"/>
      <c r="AR36" s="7"/>
      <c r="AS36" s="7"/>
      <c r="AT36" s="7"/>
      <c r="AU36" s="12"/>
      <c r="AZ36" s="18"/>
      <c r="BA36" s="18"/>
      <c r="BB36" s="18"/>
      <c r="BC36" s="5"/>
      <c r="BD36" s="5"/>
      <c r="BE36" s="5"/>
      <c r="BF36" s="5"/>
      <c r="BG36" s="18"/>
      <c r="BH36" s="18"/>
      <c r="BI36" s="18"/>
      <c r="BJ36" s="18"/>
      <c r="BR36" s="2"/>
      <c r="BS36" s="2"/>
    </row>
    <row r="37" spans="2:71" ht="17.25" customHeight="1" thickBot="1" x14ac:dyDescent="0.2">
      <c r="B37" s="30"/>
      <c r="C37" s="15"/>
      <c r="D37" s="15" t="s">
        <v>14</v>
      </c>
      <c r="E37" s="31"/>
      <c r="F37" s="88" t="s">
        <v>4</v>
      </c>
      <c r="G37" s="89" t="str">
        <f>IF($AB$32=14,AN34," ----　")</f>
        <v xml:space="preserve"> ----　</v>
      </c>
      <c r="H37" s="90"/>
      <c r="I37" s="90"/>
      <c r="J37" s="90"/>
      <c r="K37" s="91"/>
      <c r="L37" s="7"/>
      <c r="M37" s="43" t="s">
        <v>47</v>
      </c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12">
        <f>IF(J35&lt;&gt;"",1,0)</f>
        <v>0</v>
      </c>
      <c r="AB37" s="12">
        <f>IF(AND(J35&gt;=0,J35&lt;60),1,0)</f>
        <v>1</v>
      </c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12"/>
      <c r="AZ37" s="18"/>
      <c r="BA37" s="18"/>
      <c r="BB37" s="18"/>
      <c r="BC37" s="5"/>
      <c r="BD37" s="5"/>
      <c r="BE37" s="5"/>
      <c r="BF37" s="5"/>
      <c r="BG37" s="18"/>
      <c r="BH37" s="18"/>
      <c r="BI37" s="18"/>
      <c r="BJ37" s="18"/>
      <c r="BR37" s="2"/>
      <c r="BS37" s="2"/>
    </row>
    <row r="38" spans="2:71" ht="17.25" customHeight="1" x14ac:dyDescent="0.15">
      <c r="B38" s="30"/>
      <c r="C38" s="41" t="s">
        <v>11</v>
      </c>
      <c r="D38" s="41" t="s">
        <v>8</v>
      </c>
      <c r="E38" s="42" t="s">
        <v>10</v>
      </c>
      <c r="F38" s="92"/>
      <c r="G38" s="93" t="str">
        <f>IF(AND(AA33=7,AB33&lt;7),"★ データエラー ★","")</f>
        <v/>
      </c>
      <c r="H38" s="94"/>
      <c r="I38" s="95"/>
      <c r="J38" s="95"/>
      <c r="K38" s="95"/>
      <c r="L38" s="7"/>
      <c r="M38" s="43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12">
        <f>IF(H36&lt;&gt;"",1,0)</f>
        <v>0</v>
      </c>
      <c r="AB38" s="12">
        <f>IF(AND(H36&gt;=0,H36&lt;360),1,0)</f>
        <v>1</v>
      </c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12"/>
      <c r="AZ38" s="18"/>
      <c r="BA38" s="18"/>
      <c r="BB38" s="18"/>
      <c r="BC38" s="5"/>
      <c r="BD38" s="5"/>
      <c r="BE38" s="5"/>
      <c r="BF38" s="5"/>
      <c r="BG38" s="18"/>
      <c r="BH38" s="18"/>
      <c r="BI38" s="18"/>
      <c r="BJ38" s="18"/>
      <c r="BR38" s="2"/>
      <c r="BS38" s="2"/>
    </row>
    <row r="39" spans="2:71" ht="17.25" customHeight="1" x14ac:dyDescent="0.15">
      <c r="B39" s="28"/>
      <c r="C39" s="34"/>
      <c r="D39" s="34"/>
      <c r="E39" s="35"/>
      <c r="F39" s="92"/>
      <c r="G39" s="92"/>
      <c r="H39" s="95"/>
      <c r="I39" s="95"/>
      <c r="J39" s="95"/>
      <c r="K39" s="95"/>
      <c r="L39" s="7"/>
      <c r="M39" s="43" t="s">
        <v>47</v>
      </c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12">
        <f>IF(I36&lt;&gt;"",1,0)</f>
        <v>0</v>
      </c>
      <c r="AB39" s="12">
        <f>IF(AND(I36&gt;=0,I36&lt;60),1,0)</f>
        <v>1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12"/>
      <c r="AZ39" s="18"/>
      <c r="BA39" s="18"/>
      <c r="BB39" s="18"/>
      <c r="BC39" s="5"/>
      <c r="BD39" s="5"/>
      <c r="BE39" s="5"/>
      <c r="BF39" s="5"/>
      <c r="BG39" s="18"/>
      <c r="BH39" s="18"/>
      <c r="BI39" s="18"/>
      <c r="BJ39" s="18"/>
      <c r="BR39" s="2"/>
      <c r="BS39" s="2"/>
    </row>
    <row r="40" spans="2:71" ht="17.25" customHeight="1" x14ac:dyDescent="0.15">
      <c r="B40" s="28"/>
      <c r="C40" s="23"/>
      <c r="D40" s="23"/>
      <c r="E40" s="22"/>
      <c r="F40" s="92"/>
      <c r="G40" s="92"/>
      <c r="H40" s="117"/>
      <c r="I40" s="117"/>
      <c r="J40" s="117"/>
      <c r="K40" s="118"/>
      <c r="L40" s="7"/>
      <c r="M40" s="43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12">
        <f>IF(J36&lt;&gt;"",1,0)</f>
        <v>0</v>
      </c>
      <c r="AB40" s="12">
        <f>IF(AND(J36&gt;=0,J36&lt;60),1,0)</f>
        <v>1</v>
      </c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Z40" s="5"/>
      <c r="BA40" s="5"/>
      <c r="BB40" s="5"/>
      <c r="BC40" s="5"/>
      <c r="BD40" s="5"/>
      <c r="BE40" s="5"/>
      <c r="BF40" s="5"/>
      <c r="BG40" s="5"/>
      <c r="BH40" s="5"/>
      <c r="BI40" s="8"/>
      <c r="BJ40" s="8"/>
      <c r="BR40" s="2"/>
      <c r="BS40" s="2"/>
    </row>
    <row r="41" spans="2:71" ht="17.25" customHeight="1" x14ac:dyDescent="0.15">
      <c r="B41" s="28"/>
      <c r="C41" s="23"/>
      <c r="D41" s="23"/>
      <c r="E41" s="17"/>
      <c r="F41" s="92"/>
      <c r="G41" s="92"/>
      <c r="H41" s="117"/>
      <c r="I41" s="117"/>
      <c r="J41" s="117"/>
      <c r="K41" s="11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Z41" s="5"/>
      <c r="BA41" s="5"/>
      <c r="BB41" s="5"/>
      <c r="BC41" s="5"/>
      <c r="BD41" s="5"/>
      <c r="BE41" s="5"/>
      <c r="BF41" s="5"/>
      <c r="BG41" s="5"/>
      <c r="BH41" s="5"/>
      <c r="BI41" s="8"/>
      <c r="BJ41" s="8"/>
      <c r="BR41" s="2"/>
      <c r="BS41" s="2"/>
    </row>
    <row r="42" spans="2:71" ht="24" customHeight="1" thickBot="1" x14ac:dyDescent="0.2">
      <c r="B42" s="36" t="s">
        <v>33</v>
      </c>
      <c r="C42" s="37"/>
      <c r="D42" s="37"/>
      <c r="E42" s="38" t="s">
        <v>34</v>
      </c>
      <c r="F42" s="96"/>
      <c r="G42" s="96"/>
      <c r="H42" s="97"/>
      <c r="I42" s="96"/>
      <c r="J42" s="96"/>
      <c r="K42" s="96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20"/>
      <c r="BI42" s="19"/>
      <c r="BJ42" s="19"/>
      <c r="BK42" s="3"/>
    </row>
    <row r="43" spans="2:71" ht="17.25" customHeight="1" thickBot="1" x14ac:dyDescent="0.2">
      <c r="B43" s="30"/>
      <c r="C43" s="15"/>
      <c r="D43" s="41" t="s">
        <v>12</v>
      </c>
      <c r="E43" s="31"/>
      <c r="F43" s="56" t="s">
        <v>2</v>
      </c>
      <c r="G43" s="57" t="s">
        <v>45</v>
      </c>
      <c r="H43" s="58"/>
      <c r="I43" s="58"/>
      <c r="J43" s="58"/>
      <c r="K43" s="59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12"/>
      <c r="AZ43" s="18"/>
      <c r="BA43" s="18"/>
      <c r="BB43" s="18"/>
      <c r="BC43" s="5"/>
      <c r="BD43" s="5"/>
      <c r="BE43" s="5"/>
      <c r="BF43" s="5"/>
      <c r="BG43" s="18"/>
      <c r="BH43" s="18"/>
      <c r="BI43" s="18"/>
      <c r="BJ43" s="18"/>
      <c r="BR43" s="2"/>
      <c r="BS43" s="2"/>
    </row>
    <row r="44" spans="2:71" ht="17.25" customHeight="1" x14ac:dyDescent="0.15">
      <c r="B44" s="30"/>
      <c r="C44" s="15"/>
      <c r="D44" s="15"/>
      <c r="E44" s="31"/>
      <c r="F44" s="60"/>
      <c r="G44" s="61" t="s">
        <v>6</v>
      </c>
      <c r="H44" s="62" t="s">
        <v>7</v>
      </c>
      <c r="I44" s="63"/>
      <c r="J44" s="63"/>
      <c r="K44" s="64" t="s">
        <v>3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12">
        <f>AA45+AB45</f>
        <v>10</v>
      </c>
      <c r="AC44" s="7"/>
      <c r="AD44" s="12">
        <f>AB44+AD45</f>
        <v>13</v>
      </c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12"/>
      <c r="AZ44" s="18"/>
      <c r="BA44" s="18"/>
      <c r="BB44" s="18"/>
      <c r="BC44" s="5"/>
      <c r="BD44" s="5"/>
      <c r="BE44" s="5"/>
      <c r="BF44" s="5"/>
      <c r="BG44" s="18"/>
      <c r="BH44" s="18"/>
      <c r="BI44" s="18"/>
      <c r="BJ44" s="18"/>
      <c r="BR44" s="2"/>
      <c r="BS44" s="2"/>
    </row>
    <row r="45" spans="2:71" ht="17.25" customHeight="1" thickBot="1" x14ac:dyDescent="0.2">
      <c r="B45" s="30"/>
      <c r="C45" s="15" t="s">
        <v>13</v>
      </c>
      <c r="D45" s="15" t="s">
        <v>15</v>
      </c>
      <c r="E45" s="31"/>
      <c r="F45" s="65"/>
      <c r="G45" s="66"/>
      <c r="H45" s="67" t="s">
        <v>20</v>
      </c>
      <c r="I45" s="68" t="s">
        <v>21</v>
      </c>
      <c r="J45" s="69" t="s">
        <v>22</v>
      </c>
      <c r="K45" s="70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12">
        <f>SUM(AA46:AA50)</f>
        <v>5</v>
      </c>
      <c r="AB45" s="12">
        <f>SUM(AB46:AB50)</f>
        <v>5</v>
      </c>
      <c r="AC45" s="7"/>
      <c r="AD45" s="12">
        <f>SUM(AD46:AD48)</f>
        <v>3</v>
      </c>
      <c r="AE45" s="7" t="s">
        <v>30</v>
      </c>
      <c r="AF45" s="7"/>
      <c r="AG45" s="7" t="s">
        <v>31</v>
      </c>
      <c r="AH45" s="7" t="s">
        <v>49</v>
      </c>
      <c r="AI45" s="7" t="s">
        <v>50</v>
      </c>
      <c r="AJ45" s="7" t="s">
        <v>51</v>
      </c>
      <c r="AK45" s="7" t="s">
        <v>52</v>
      </c>
      <c r="AL45" s="7" t="s">
        <v>53</v>
      </c>
      <c r="AM45" s="7" t="s">
        <v>32</v>
      </c>
      <c r="AN45" s="7" t="s">
        <v>1</v>
      </c>
      <c r="AO45" s="7" t="s">
        <v>3</v>
      </c>
      <c r="AP45" s="7"/>
      <c r="AQ45" s="7"/>
      <c r="AR45" s="7"/>
      <c r="AS45" s="7"/>
      <c r="AT45" s="7"/>
      <c r="AU45" s="12"/>
      <c r="AZ45" s="18"/>
      <c r="BA45" s="18"/>
      <c r="BB45" s="18"/>
      <c r="BC45" s="5"/>
      <c r="BD45" s="5"/>
      <c r="BE45" s="5"/>
      <c r="BF45" s="5"/>
      <c r="BG45" s="18"/>
      <c r="BH45" s="18"/>
      <c r="BI45" s="18"/>
      <c r="BJ45" s="18"/>
      <c r="BR45" s="2"/>
      <c r="BS45" s="2"/>
    </row>
    <row r="46" spans="2:71" ht="17.25" customHeight="1" thickTop="1" x14ac:dyDescent="0.15">
      <c r="B46" s="30"/>
      <c r="C46" s="15" t="s">
        <v>9</v>
      </c>
      <c r="D46" s="41" t="s">
        <v>17</v>
      </c>
      <c r="E46" s="31"/>
      <c r="F46" s="98" t="s">
        <v>26</v>
      </c>
      <c r="G46" s="99">
        <v>13.255000000000001</v>
      </c>
      <c r="H46" s="119">
        <v>30</v>
      </c>
      <c r="I46" s="120">
        <v>20</v>
      </c>
      <c r="J46" s="121">
        <v>50</v>
      </c>
      <c r="K46" s="122">
        <f>IF($AB$44=10,AO46," ----　")</f>
        <v>17.708246105645514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12">
        <f>IF(G46&lt;&gt;"",1,0)</f>
        <v>1</v>
      </c>
      <c r="AB46" s="12">
        <f>IF(G46&lt;=0,0,1)</f>
        <v>1</v>
      </c>
      <c r="AC46" s="39" t="s">
        <v>35</v>
      </c>
      <c r="AD46" s="12">
        <f>IF((AE47*SIN(AG46*PI()/180))&lt;AE46,1,0)</f>
        <v>1</v>
      </c>
      <c r="AE46" s="7">
        <f>G46</f>
        <v>13.255000000000001</v>
      </c>
      <c r="AF46" s="7"/>
      <c r="AG46" s="7">
        <f>H46+I46/60+J46/3600</f>
        <v>30.347222222222221</v>
      </c>
      <c r="AH46" s="18">
        <f>INT(AG46)</f>
        <v>30</v>
      </c>
      <c r="AI46" s="18">
        <f>INT((AG46-INT(AH46))*60)</f>
        <v>20</v>
      </c>
      <c r="AJ46" s="18">
        <f>IF(AI46&lt;0,0,AI46)</f>
        <v>20</v>
      </c>
      <c r="AK46" s="18">
        <f>(AG46-AH46-AJ46/60)*3600</f>
        <v>49.999999999997222</v>
      </c>
      <c r="AL46" s="18">
        <f>IF(AK46&lt;0,0,AK46)</f>
        <v>49.999999999997222</v>
      </c>
      <c r="AM46" s="8">
        <f>(AE46+AE47+AE48)/2</f>
        <v>28.460344970802026</v>
      </c>
      <c r="AN46" s="8">
        <f>SQRT(AM46*(AM46-AE46)*(AM46-AE47)*(AM46-AE48))</f>
        <v>117.36140106516565</v>
      </c>
      <c r="AO46" s="1">
        <f>AN46*2/AE46</f>
        <v>17.708246105645514</v>
      </c>
      <c r="AP46" s="7"/>
      <c r="AQ46" s="7"/>
      <c r="AR46" s="7"/>
      <c r="AS46" s="7"/>
      <c r="AT46" s="7"/>
      <c r="AU46" s="12"/>
      <c r="AZ46" s="18"/>
      <c r="BA46" s="18"/>
      <c r="BB46" s="18"/>
      <c r="BC46" s="5"/>
      <c r="BD46" s="5"/>
      <c r="BE46" s="5"/>
      <c r="BF46" s="5"/>
      <c r="BG46" s="18"/>
      <c r="BH46" s="18"/>
      <c r="BI46" s="18"/>
      <c r="BJ46" s="18"/>
      <c r="BR46" s="2"/>
      <c r="BS46" s="2"/>
    </row>
    <row r="47" spans="2:71" ht="17.25" customHeight="1" x14ac:dyDescent="0.15">
      <c r="B47" s="30"/>
      <c r="C47" s="15"/>
      <c r="D47" s="15"/>
      <c r="E47" s="31"/>
      <c r="F47" s="101" t="s">
        <v>27</v>
      </c>
      <c r="G47" s="102">
        <v>18.355</v>
      </c>
      <c r="H47" s="123">
        <f>IF($AB$44=10,AH47," -- ")</f>
        <v>44</v>
      </c>
      <c r="I47" s="124">
        <f>IF($AB$44=10,AJ47," -- ")</f>
        <v>23</v>
      </c>
      <c r="J47" s="125">
        <f>IF($AB$44=10,AL47," --- ")</f>
        <v>51.836049689257969</v>
      </c>
      <c r="K47" s="82">
        <f>IF($AB$44=10,AO47," ----　")</f>
        <v>12.787948903858965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12">
        <f>IF(G47&lt;&gt;"",1,0)</f>
        <v>1</v>
      </c>
      <c r="AB47" s="12">
        <f>IF(G47&lt;=0,0,1)</f>
        <v>1</v>
      </c>
      <c r="AC47" s="39" t="s">
        <v>36</v>
      </c>
      <c r="AD47" s="12">
        <f>IF(AE47&gt;AE46,1,0)</f>
        <v>1</v>
      </c>
      <c r="AE47" s="7">
        <f>G47</f>
        <v>18.355</v>
      </c>
      <c r="AF47" s="7"/>
      <c r="AG47" s="7">
        <f>ASIN((AE47*SIN(AG46*PI()/180))/AE46)*180/PI()</f>
        <v>44.397732236024794</v>
      </c>
      <c r="AH47" s="18">
        <f>INT(AG47)</f>
        <v>44</v>
      </c>
      <c r="AI47" s="18">
        <f>INT((AG47-INT(AH47))*60)</f>
        <v>23</v>
      </c>
      <c r="AJ47" s="18">
        <f>IF(AI47&lt;0,0,AI47)</f>
        <v>23</v>
      </c>
      <c r="AK47" s="18">
        <f>(AG47-AH47-AJ47/60)*3600</f>
        <v>51.836049689257969</v>
      </c>
      <c r="AL47" s="18">
        <f>IF(AK47&lt;0,0,AK47)</f>
        <v>51.836049689257969</v>
      </c>
      <c r="AM47" s="7"/>
      <c r="AN47" s="7"/>
      <c r="AO47" s="7">
        <f>AN46*2/AE47</f>
        <v>12.787948903858965</v>
      </c>
      <c r="AP47" s="7"/>
      <c r="AQ47" s="7"/>
      <c r="AR47" s="7"/>
      <c r="AS47" s="7"/>
      <c r="AT47" s="7"/>
      <c r="AU47" s="12"/>
      <c r="AZ47" s="18"/>
      <c r="BA47" s="18"/>
      <c r="BB47" s="18"/>
      <c r="BC47" s="5"/>
      <c r="BD47" s="5"/>
      <c r="BE47" s="5"/>
      <c r="BF47" s="5"/>
      <c r="BG47" s="18"/>
      <c r="BH47" s="18"/>
      <c r="BI47" s="18"/>
      <c r="BJ47" s="18"/>
      <c r="BR47" s="2"/>
      <c r="BS47" s="2"/>
    </row>
    <row r="48" spans="2:71" ht="17.25" customHeight="1" x14ac:dyDescent="0.15">
      <c r="B48" s="30"/>
      <c r="C48" s="15"/>
      <c r="D48" s="15"/>
      <c r="E48" s="31"/>
      <c r="F48" s="106" t="s">
        <v>28</v>
      </c>
      <c r="G48" s="126">
        <f>IF($AB$44=10,AE48," ----　")</f>
        <v>25.31068994160405</v>
      </c>
      <c r="H48" s="127">
        <f>IF($AB$44=10,AH48," -- ")</f>
        <v>105</v>
      </c>
      <c r="I48" s="128">
        <f>IF($AB$44=10,AJ48," -- ")</f>
        <v>15</v>
      </c>
      <c r="J48" s="129">
        <f>IF($AB$44=10,AL48," --- ")</f>
        <v>18.163950310719201</v>
      </c>
      <c r="K48" s="130">
        <f>IF($AB$44=10,AO48," ----　")</f>
        <v>9.273662735858867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12">
        <f>IF(H46&lt;&gt;"",1,0)</f>
        <v>1</v>
      </c>
      <c r="AB48" s="12">
        <f>IF(AND(H46&gt;=0,H46&lt;360),1,0)</f>
        <v>1</v>
      </c>
      <c r="AC48" s="39" t="s">
        <v>37</v>
      </c>
      <c r="AD48" s="12">
        <f>IF(AG46&lt;90,1,0)</f>
        <v>1</v>
      </c>
      <c r="AE48" s="7">
        <f>SQRT(AE46^2+AE47^2-2*AE46*AE47*COS(AG48*PI()/180))</f>
        <v>25.31068994160405</v>
      </c>
      <c r="AF48" s="7"/>
      <c r="AG48" s="7">
        <f>180-AG46-AG47</f>
        <v>105.25504554175298</v>
      </c>
      <c r="AH48" s="18">
        <f>INT(AG48)</f>
        <v>105</v>
      </c>
      <c r="AI48" s="18">
        <f>INT((AG48-INT(AH48))*60)</f>
        <v>15</v>
      </c>
      <c r="AJ48" s="18">
        <f>IF(AI48&lt;0,0,AI48)</f>
        <v>15</v>
      </c>
      <c r="AK48" s="18">
        <f>(AG48-AH48-AJ48/60)*3600</f>
        <v>18.163950310719201</v>
      </c>
      <c r="AL48" s="18">
        <f>IF(AK48&lt;0,0,AK48)</f>
        <v>18.163950310719201</v>
      </c>
      <c r="AM48" s="7"/>
      <c r="AN48" s="7"/>
      <c r="AO48" s="7">
        <f>AN46*2/AE48</f>
        <v>9.273662735858867</v>
      </c>
      <c r="AP48" s="7"/>
      <c r="AQ48" s="7"/>
      <c r="AR48" s="7"/>
      <c r="AS48" s="7"/>
      <c r="AT48" s="7"/>
      <c r="AU48" s="12"/>
      <c r="AZ48" s="18"/>
      <c r="BA48" s="18"/>
      <c r="BB48" s="18"/>
      <c r="BC48" s="5"/>
      <c r="BD48" s="5"/>
      <c r="BE48" s="5"/>
      <c r="BF48" s="5"/>
      <c r="BG48" s="18"/>
      <c r="BH48" s="18"/>
      <c r="BI48" s="18"/>
      <c r="BJ48" s="18"/>
      <c r="BR48" s="2"/>
      <c r="BS48" s="2"/>
    </row>
    <row r="49" spans="2:71" ht="17.25" customHeight="1" thickBot="1" x14ac:dyDescent="0.2">
      <c r="B49" s="30"/>
      <c r="C49" s="15"/>
      <c r="D49" s="15" t="s">
        <v>14</v>
      </c>
      <c r="E49" s="31"/>
      <c r="F49" s="88" t="s">
        <v>4</v>
      </c>
      <c r="G49" s="89">
        <f>IF($AB$44=10,AN46," ----　")</f>
        <v>117.36140106516565</v>
      </c>
      <c r="H49" s="90"/>
      <c r="I49" s="90"/>
      <c r="J49" s="90"/>
      <c r="K49" s="91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12">
        <f>IF(I46&lt;&gt;"",1,0)</f>
        <v>1</v>
      </c>
      <c r="AB49" s="12">
        <f>IF(AND(I46&gt;=0,I46&lt;60),1,0)</f>
        <v>1</v>
      </c>
      <c r="AC49" s="7"/>
      <c r="AD49" s="12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12"/>
      <c r="AZ49" s="18"/>
      <c r="BA49" s="18"/>
      <c r="BB49" s="18"/>
      <c r="BC49" s="5"/>
      <c r="BD49" s="5"/>
      <c r="BE49" s="5"/>
      <c r="BF49" s="5"/>
      <c r="BG49" s="18"/>
      <c r="BH49" s="18"/>
      <c r="BI49" s="18"/>
      <c r="BJ49" s="18"/>
      <c r="BR49" s="2"/>
      <c r="BS49" s="2"/>
    </row>
    <row r="50" spans="2:71" ht="17.25" customHeight="1" x14ac:dyDescent="0.15">
      <c r="B50" s="30"/>
      <c r="C50" s="15" t="s">
        <v>11</v>
      </c>
      <c r="D50" s="41" t="s">
        <v>8</v>
      </c>
      <c r="E50" s="31" t="s">
        <v>10</v>
      </c>
      <c r="F50" s="131" t="s">
        <v>26</v>
      </c>
      <c r="G50" s="132">
        <f>IF($AD$44=13,AE50," ----　")</f>
        <v>13.255000000000001</v>
      </c>
      <c r="H50" s="133">
        <f>IF($AD$44=13,AH50," -- ")</f>
        <v>30</v>
      </c>
      <c r="I50" s="134">
        <f>IF($AD$44=13,AJ50," -- ")</f>
        <v>20</v>
      </c>
      <c r="J50" s="135">
        <f>IF($AD$44=13,AL50," --- ")</f>
        <v>49.999999999997222</v>
      </c>
      <c r="K50" s="136">
        <f>IF($AD$44=13,AO50," ----　")</f>
        <v>4.4561751618432117</v>
      </c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12">
        <f>IF(J46&lt;&gt;"",1,0)</f>
        <v>1</v>
      </c>
      <c r="AB50" s="12">
        <f>IF(AND(J46&gt;=0,J46&lt;60),1,0)</f>
        <v>1</v>
      </c>
      <c r="AC50" s="7"/>
      <c r="AD50" s="12"/>
      <c r="AE50" s="7">
        <f>G46</f>
        <v>13.255000000000001</v>
      </c>
      <c r="AF50" s="7"/>
      <c r="AG50" s="7">
        <f>AG46</f>
        <v>30.347222222222221</v>
      </c>
      <c r="AH50" s="18">
        <f>INT(AG50)</f>
        <v>30</v>
      </c>
      <c r="AI50" s="18">
        <f>INT((AG50-INT(AH50))*60)</f>
        <v>20</v>
      </c>
      <c r="AJ50" s="18">
        <f>IF(AI50&lt;0,0,AI50)</f>
        <v>20</v>
      </c>
      <c r="AK50" s="18">
        <f>(AG50-AH50-AJ50/60)*3600</f>
        <v>49.999999999997222</v>
      </c>
      <c r="AL50" s="18">
        <f>IF(AK50&lt;0,0,AK50)</f>
        <v>49.999999999997222</v>
      </c>
      <c r="AM50" s="8">
        <f>(AE50+AE51+AE52)/2</f>
        <v>18.989642543761949</v>
      </c>
      <c r="AN50" s="8">
        <f>SQRT(AM50*(AM50-AE50)*(AM50-AE51)*(AM50-AE52))</f>
        <v>29.533300885115889</v>
      </c>
      <c r="AO50" s="1">
        <f>AN50*2/AE50</f>
        <v>4.4561751618432117</v>
      </c>
      <c r="AP50" s="7"/>
      <c r="AQ50" s="7"/>
      <c r="AR50" s="7"/>
      <c r="AS50" s="7"/>
      <c r="AT50" s="7"/>
      <c r="AU50" s="12"/>
      <c r="AZ50" s="18"/>
      <c r="BA50" s="18"/>
      <c r="BB50" s="18"/>
      <c r="BC50" s="5"/>
      <c r="BD50" s="5"/>
      <c r="BE50" s="5"/>
      <c r="BF50" s="5"/>
      <c r="BG50" s="18"/>
      <c r="BH50" s="18"/>
      <c r="BI50" s="18"/>
      <c r="BJ50" s="18"/>
      <c r="BR50" s="2"/>
      <c r="BS50" s="2"/>
    </row>
    <row r="51" spans="2:71" ht="17.25" customHeight="1" x14ac:dyDescent="0.15">
      <c r="B51" s="9"/>
      <c r="C51" s="32"/>
      <c r="D51" s="32"/>
      <c r="E51" s="33"/>
      <c r="F51" s="77" t="s">
        <v>27</v>
      </c>
      <c r="G51" s="114">
        <f>IF($AD$44=13,AE51," ----　")</f>
        <v>18.355</v>
      </c>
      <c r="H51" s="137">
        <f>IF($AD$44=13,AH51," -- ")</f>
        <v>135</v>
      </c>
      <c r="I51" s="138">
        <f>IF($AD$44=13,AJ51," -- ")</f>
        <v>36</v>
      </c>
      <c r="J51" s="139">
        <f>IF($AD$44=13,AL51," --- ")</f>
        <v>8.1639503106908595</v>
      </c>
      <c r="K51" s="82">
        <f>IF($AD$44=13,AO51," ----　")</f>
        <v>3.2180115374683615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12"/>
      <c r="AE51" s="7">
        <f>G47</f>
        <v>18.355</v>
      </c>
      <c r="AF51" s="7"/>
      <c r="AG51" s="7">
        <f>180-AG47</f>
        <v>135.60226776397519</v>
      </c>
      <c r="AH51" s="18">
        <f>INT(AG51)</f>
        <v>135</v>
      </c>
      <c r="AI51" s="18">
        <f>INT((AG51-INT(AH51))*60)</f>
        <v>36</v>
      </c>
      <c r="AJ51" s="18">
        <f>IF(AI51&lt;0,0,AI51)</f>
        <v>36</v>
      </c>
      <c r="AK51" s="18">
        <f>(AG51-AH51-AJ51/60)*3600</f>
        <v>8.1639503106908595</v>
      </c>
      <c r="AL51" s="18">
        <f>IF(AK51&lt;0,0,AK51)</f>
        <v>8.1639503106908595</v>
      </c>
      <c r="AM51" s="7"/>
      <c r="AN51" s="7"/>
      <c r="AO51" s="7">
        <f>AN50*2/AE51</f>
        <v>3.2180115374683615</v>
      </c>
      <c r="AP51" s="7"/>
      <c r="AQ51" s="7"/>
      <c r="AR51" s="7"/>
      <c r="AS51" s="7"/>
      <c r="AT51" s="7"/>
      <c r="AU51" s="12"/>
      <c r="AZ51" s="18"/>
      <c r="BA51" s="18"/>
      <c r="BB51" s="18"/>
      <c r="BC51" s="5"/>
      <c r="BD51" s="5"/>
      <c r="BE51" s="5"/>
      <c r="BF51" s="5"/>
      <c r="BG51" s="18"/>
      <c r="BH51" s="18"/>
      <c r="BI51" s="18"/>
      <c r="BJ51" s="18"/>
      <c r="BR51" s="2"/>
      <c r="BS51" s="2"/>
    </row>
    <row r="52" spans="2:71" ht="17.25" customHeight="1" x14ac:dyDescent="0.15">
      <c r="B52" s="28"/>
      <c r="C52" s="34"/>
      <c r="D52" s="34"/>
      <c r="E52" s="35"/>
      <c r="F52" s="140" t="s">
        <v>28</v>
      </c>
      <c r="G52" s="141">
        <f>IF($AD$44=13,AE52," ----　")</f>
        <v>6.3692850875238998</v>
      </c>
      <c r="H52" s="127">
        <f>IF($AD$44=13,AH52," -- ")</f>
        <v>14</v>
      </c>
      <c r="I52" s="128">
        <f>IF($AD$44=13,AJ52," -- ")</f>
        <v>3</v>
      </c>
      <c r="J52" s="129">
        <f>IF($AD$44=13,AL52," --- ")</f>
        <v>1.8360496892864731</v>
      </c>
      <c r="K52" s="130">
        <f>IF($AD$44=13,AO52," ----　")</f>
        <v>9.2736627358588368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>
        <f>SQRT(AE50^2+AE51^2-2*AE50*AE51*COS(AG52*PI()/180))</f>
        <v>6.3692850875238998</v>
      </c>
      <c r="AF52" s="7"/>
      <c r="AG52" s="7">
        <f>180-AG50-AG51</f>
        <v>14.05051001380258</v>
      </c>
      <c r="AH52" s="18">
        <f>INT(AG52)</f>
        <v>14</v>
      </c>
      <c r="AI52" s="18">
        <f>INT((AG52-INT(AH52))*60)</f>
        <v>3</v>
      </c>
      <c r="AJ52" s="18">
        <f>IF(AI52&lt;0,0,AI52)</f>
        <v>3</v>
      </c>
      <c r="AK52" s="18">
        <f>(AG52-AH52-AJ52/60)*3600</f>
        <v>1.8360496892864731</v>
      </c>
      <c r="AL52" s="18">
        <f>IF(AK52&lt;0,0,AK52)</f>
        <v>1.8360496892864731</v>
      </c>
      <c r="AM52" s="7"/>
      <c r="AN52" s="7"/>
      <c r="AO52" s="7">
        <f>AN50*2/AE52</f>
        <v>9.2736627358588368</v>
      </c>
      <c r="AP52" s="7"/>
      <c r="AQ52" s="7"/>
      <c r="AR52" s="7"/>
      <c r="AS52" s="7"/>
      <c r="AT52" s="7"/>
      <c r="AU52" s="12"/>
      <c r="AZ52" s="18"/>
      <c r="BA52" s="18"/>
      <c r="BB52" s="18"/>
      <c r="BC52" s="5"/>
      <c r="BD52" s="5"/>
      <c r="BE52" s="5"/>
      <c r="BF52" s="5"/>
      <c r="BG52" s="18"/>
      <c r="BH52" s="18"/>
      <c r="BI52" s="18"/>
      <c r="BJ52" s="18"/>
      <c r="BR52" s="2"/>
      <c r="BS52" s="2"/>
    </row>
    <row r="53" spans="2:71" ht="17.25" customHeight="1" thickBot="1" x14ac:dyDescent="0.2">
      <c r="B53" s="28"/>
      <c r="C53" s="34"/>
      <c r="D53" s="34"/>
      <c r="E53" s="35"/>
      <c r="F53" s="88" t="s">
        <v>4</v>
      </c>
      <c r="G53" s="89">
        <f>IF($AD$44=13,AN50," ----　")</f>
        <v>29.533300885115889</v>
      </c>
      <c r="H53" s="90"/>
      <c r="I53" s="90"/>
      <c r="J53" s="90"/>
      <c r="K53" s="91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12"/>
      <c r="AZ53" s="18"/>
      <c r="BA53" s="18"/>
      <c r="BB53" s="18"/>
      <c r="BC53" s="5"/>
      <c r="BD53" s="5"/>
      <c r="BE53" s="5"/>
      <c r="BF53" s="5"/>
      <c r="BG53" s="18"/>
      <c r="BH53" s="18"/>
      <c r="BI53" s="18"/>
      <c r="BJ53" s="18"/>
      <c r="BR53" s="2"/>
      <c r="BS53" s="2"/>
    </row>
    <row r="54" spans="2:71" ht="17.25" customHeight="1" x14ac:dyDescent="0.15">
      <c r="F54" s="92"/>
      <c r="G54" s="93" t="str">
        <f>IF(AND(AA45=5,AB45&lt;5),"★ データエラー ★","")</f>
        <v/>
      </c>
      <c r="H54" s="142"/>
      <c r="I54" s="95"/>
      <c r="J54" s="95"/>
      <c r="K54" s="95"/>
    </row>
    <row r="55" spans="2:71" ht="17.25" customHeight="1" x14ac:dyDescent="0.15">
      <c r="F55" s="143"/>
      <c r="G55" s="143"/>
      <c r="H55" s="143"/>
      <c r="I55" s="143"/>
      <c r="J55" s="143"/>
      <c r="K55" s="143"/>
    </row>
    <row r="56" spans="2:71" ht="17.25" customHeight="1" x14ac:dyDescent="0.15">
      <c r="F56" s="143"/>
      <c r="G56" s="143"/>
      <c r="H56" s="143"/>
      <c r="I56" s="143"/>
      <c r="J56" s="143"/>
      <c r="K56" s="143"/>
    </row>
    <row r="57" spans="2:71" ht="24.75" customHeight="1" thickBot="1" x14ac:dyDescent="0.2">
      <c r="B57" s="36" t="s">
        <v>38</v>
      </c>
      <c r="C57" s="37"/>
      <c r="D57" s="37"/>
      <c r="E57" s="38" t="s">
        <v>34</v>
      </c>
      <c r="F57" s="96"/>
      <c r="G57" s="96"/>
      <c r="H57" s="97"/>
      <c r="I57" s="96"/>
      <c r="J57" s="96"/>
      <c r="K57" s="96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0"/>
      <c r="BI57" s="19"/>
      <c r="BJ57" s="19"/>
      <c r="BK57" s="3"/>
    </row>
    <row r="58" spans="2:71" ht="17.25" customHeight="1" thickBot="1" x14ac:dyDescent="0.2">
      <c r="B58" s="30"/>
      <c r="C58" s="15"/>
      <c r="D58" s="40" t="s">
        <v>12</v>
      </c>
      <c r="E58" s="31"/>
      <c r="F58" s="56" t="s">
        <v>2</v>
      </c>
      <c r="G58" s="57" t="s">
        <v>48</v>
      </c>
      <c r="H58" s="58"/>
      <c r="I58" s="58"/>
      <c r="J58" s="58"/>
      <c r="K58" s="59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2"/>
      <c r="AZ58" s="18"/>
      <c r="BA58" s="18"/>
      <c r="BB58" s="18"/>
      <c r="BC58" s="5"/>
      <c r="BD58" s="5"/>
      <c r="BE58" s="5"/>
      <c r="BF58" s="5"/>
      <c r="BG58" s="18"/>
      <c r="BH58" s="18"/>
      <c r="BI58" s="18"/>
      <c r="BJ58" s="18"/>
      <c r="BR58" s="2"/>
      <c r="BS58" s="2"/>
    </row>
    <row r="59" spans="2:71" ht="17.25" customHeight="1" x14ac:dyDescent="0.15">
      <c r="B59" s="30"/>
      <c r="C59" s="15"/>
      <c r="D59" s="15"/>
      <c r="E59" s="31"/>
      <c r="F59" s="60"/>
      <c r="G59" s="61" t="s">
        <v>6</v>
      </c>
      <c r="H59" s="62" t="s">
        <v>7</v>
      </c>
      <c r="I59" s="63"/>
      <c r="J59" s="63"/>
      <c r="K59" s="64" t="s">
        <v>3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12">
        <f>AA60+AB60</f>
        <v>10</v>
      </c>
      <c r="AC59" s="7"/>
      <c r="AD59" s="12">
        <f>AB59+AD60</f>
        <v>12</v>
      </c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12"/>
      <c r="AZ59" s="18"/>
      <c r="BA59" s="18"/>
      <c r="BB59" s="18"/>
      <c r="BC59" s="5"/>
      <c r="BD59" s="5"/>
      <c r="BE59" s="5"/>
      <c r="BF59" s="5"/>
      <c r="BG59" s="18"/>
      <c r="BH59" s="18"/>
      <c r="BI59" s="18"/>
      <c r="BJ59" s="18"/>
      <c r="BR59" s="2"/>
      <c r="BS59" s="2"/>
    </row>
    <row r="60" spans="2:71" ht="17.25" customHeight="1" thickBot="1" x14ac:dyDescent="0.2">
      <c r="B60" s="30"/>
      <c r="C60" s="15" t="s">
        <v>13</v>
      </c>
      <c r="D60" s="15" t="s">
        <v>15</v>
      </c>
      <c r="E60" s="31"/>
      <c r="F60" s="65"/>
      <c r="G60" s="66"/>
      <c r="H60" s="67" t="s">
        <v>20</v>
      </c>
      <c r="I60" s="68" t="s">
        <v>21</v>
      </c>
      <c r="J60" s="69" t="s">
        <v>22</v>
      </c>
      <c r="K60" s="70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12">
        <f>SUM(AA61:AA65)</f>
        <v>5</v>
      </c>
      <c r="AB60" s="12">
        <f>SUM(AB61:AB65)</f>
        <v>5</v>
      </c>
      <c r="AC60" s="7"/>
      <c r="AD60" s="12">
        <f>SUM(AD61:AD63)</f>
        <v>2</v>
      </c>
      <c r="AE60" s="7" t="s">
        <v>30</v>
      </c>
      <c r="AF60" s="7"/>
      <c r="AG60" s="7" t="s">
        <v>31</v>
      </c>
      <c r="AH60" s="7" t="s">
        <v>49</v>
      </c>
      <c r="AI60" s="7" t="s">
        <v>50</v>
      </c>
      <c r="AJ60" s="7" t="s">
        <v>51</v>
      </c>
      <c r="AK60" s="7" t="s">
        <v>52</v>
      </c>
      <c r="AL60" s="7" t="s">
        <v>53</v>
      </c>
      <c r="AM60" s="7" t="s">
        <v>32</v>
      </c>
      <c r="AN60" s="7" t="s">
        <v>1</v>
      </c>
      <c r="AO60" s="7" t="s">
        <v>3</v>
      </c>
      <c r="AP60" s="7"/>
      <c r="AQ60" s="7"/>
      <c r="AR60" s="7"/>
      <c r="AS60" s="7"/>
      <c r="AT60" s="7"/>
      <c r="AU60" s="12"/>
      <c r="AZ60" s="18"/>
      <c r="BA60" s="18"/>
      <c r="BB60" s="18"/>
      <c r="BC60" s="5"/>
      <c r="BD60" s="5"/>
      <c r="BE60" s="5"/>
      <c r="BF60" s="5"/>
      <c r="BG60" s="18"/>
      <c r="BH60" s="18"/>
      <c r="BI60" s="18"/>
      <c r="BJ60" s="18"/>
      <c r="BR60" s="2"/>
      <c r="BS60" s="2"/>
    </row>
    <row r="61" spans="2:71" ht="17.25" customHeight="1" thickTop="1" x14ac:dyDescent="0.15">
      <c r="B61" s="30"/>
      <c r="C61" s="15" t="s">
        <v>9</v>
      </c>
      <c r="D61" s="41" t="s">
        <v>17</v>
      </c>
      <c r="E61" s="31"/>
      <c r="F61" s="98" t="s">
        <v>26</v>
      </c>
      <c r="G61" s="99">
        <v>10</v>
      </c>
      <c r="H61" s="144">
        <f>IF($AB$59=10,AH61," -- ")</f>
        <v>60</v>
      </c>
      <c r="I61" s="145">
        <f>IF($AB$59=10,AJ61," -- ")</f>
        <v>0</v>
      </c>
      <c r="J61" s="146">
        <f>IF($AB$59=10,AL61," --- ")</f>
        <v>0</v>
      </c>
      <c r="K61" s="122">
        <f>IF($AB$59=10,AO61," ----　")</f>
        <v>8.6602540378443855</v>
      </c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12">
        <f>IF(G61&lt;&gt;"",1,0)</f>
        <v>1</v>
      </c>
      <c r="AB61" s="12">
        <f>IF(G61&lt;=0,0,1)</f>
        <v>1</v>
      </c>
      <c r="AC61" s="39" t="s">
        <v>39</v>
      </c>
      <c r="AD61" s="12">
        <f>IF((AE61*SIN(AG62*PI()/180))&lt;AE62,1,0)</f>
        <v>1</v>
      </c>
      <c r="AE61" s="7">
        <f>G61</f>
        <v>10</v>
      </c>
      <c r="AF61" s="7"/>
      <c r="AG61" s="7">
        <f>ASIN((AE61*SIN(AG62*PI()/180))/AE62)*180/PI()</f>
        <v>59.999999999999993</v>
      </c>
      <c r="AH61" s="18">
        <f>INT(AG61)</f>
        <v>60</v>
      </c>
      <c r="AI61" s="18">
        <f>INT((AG61-INT(AH61))*60)</f>
        <v>-1</v>
      </c>
      <c r="AJ61" s="18">
        <f>IF(AI61&lt;0,0,AI61)</f>
        <v>0</v>
      </c>
      <c r="AK61" s="18">
        <f>(AG61-AH61-AJ61/60)*3600</f>
        <v>-2.5579538487363607E-11</v>
      </c>
      <c r="AL61" s="18">
        <f>IF(AK61&lt;0,0,AK61)</f>
        <v>0</v>
      </c>
      <c r="AM61" s="8">
        <f>(AE61+AE62+AE63)/2</f>
        <v>15</v>
      </c>
      <c r="AN61" s="8">
        <f>SQRT(AM61*(AM61-AE61)*(AM61-AE62)*(AM61-AE63))</f>
        <v>43.301270189221931</v>
      </c>
      <c r="AO61" s="1">
        <f>AN61*2/AE61</f>
        <v>8.6602540378443855</v>
      </c>
      <c r="AP61" s="7"/>
      <c r="AQ61" s="7"/>
      <c r="AR61" s="7"/>
      <c r="AS61" s="7"/>
      <c r="AT61" s="7"/>
      <c r="AU61" s="12"/>
      <c r="AZ61" s="18"/>
      <c r="BA61" s="18"/>
      <c r="BB61" s="18"/>
      <c r="BC61" s="5"/>
      <c r="BD61" s="5"/>
      <c r="BE61" s="5"/>
      <c r="BF61" s="5"/>
      <c r="BG61" s="18"/>
      <c r="BH61" s="18"/>
      <c r="BI61" s="18"/>
      <c r="BJ61" s="18"/>
      <c r="BR61" s="2"/>
      <c r="BS61" s="2"/>
    </row>
    <row r="62" spans="2:71" ht="17.25" customHeight="1" x14ac:dyDescent="0.15">
      <c r="B62" s="30"/>
      <c r="C62" s="15"/>
      <c r="D62" s="15"/>
      <c r="E62" s="31"/>
      <c r="F62" s="101" t="s">
        <v>27</v>
      </c>
      <c r="G62" s="102">
        <v>10</v>
      </c>
      <c r="H62" s="147">
        <v>60</v>
      </c>
      <c r="I62" s="148">
        <v>0</v>
      </c>
      <c r="J62" s="149">
        <v>0</v>
      </c>
      <c r="K62" s="150">
        <f>IF($AB$59=10,AO62," ----　")</f>
        <v>8.6602540378443855</v>
      </c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12">
        <f>IF(G62&lt;&gt;"",1,0)</f>
        <v>1</v>
      </c>
      <c r="AB62" s="12">
        <f>IF(G62&lt;=0,0,1)</f>
        <v>1</v>
      </c>
      <c r="AC62" s="39" t="s">
        <v>40</v>
      </c>
      <c r="AD62" s="12">
        <f>IF(AE61&gt;AE62,1,0)</f>
        <v>0</v>
      </c>
      <c r="AE62" s="7">
        <f>G62</f>
        <v>10</v>
      </c>
      <c r="AF62" s="7"/>
      <c r="AG62" s="7">
        <f>H62+I62/60+J62/3600</f>
        <v>60</v>
      </c>
      <c r="AH62" s="18">
        <f>INT(AG62)</f>
        <v>60</v>
      </c>
      <c r="AI62" s="18">
        <f>INT((AG62-INT(AH62))*60)</f>
        <v>0</v>
      </c>
      <c r="AJ62" s="18">
        <f>IF(AI62&lt;0,0,AI62)</f>
        <v>0</v>
      </c>
      <c r="AK62" s="18">
        <f>(AG62-AH62-AJ62/60)*3600</f>
        <v>0</v>
      </c>
      <c r="AL62" s="18">
        <f>IF(AK62&lt;0,0,AK62)</f>
        <v>0</v>
      </c>
      <c r="AM62" s="7"/>
      <c r="AN62" s="7"/>
      <c r="AO62" s="7">
        <f>AN61*2/AE62</f>
        <v>8.6602540378443855</v>
      </c>
      <c r="AP62" s="7"/>
      <c r="AQ62" s="7"/>
      <c r="AR62" s="7"/>
      <c r="AS62" s="7"/>
      <c r="AT62" s="7"/>
      <c r="AU62" s="12"/>
      <c r="AZ62" s="18"/>
      <c r="BA62" s="18"/>
      <c r="BB62" s="18"/>
      <c r="BC62" s="5"/>
      <c r="BD62" s="5"/>
      <c r="BE62" s="5"/>
      <c r="BF62" s="5"/>
      <c r="BG62" s="18"/>
      <c r="BH62" s="18"/>
      <c r="BI62" s="18"/>
      <c r="BJ62" s="18"/>
      <c r="BR62" s="2"/>
      <c r="BS62" s="2"/>
    </row>
    <row r="63" spans="2:71" ht="17.25" customHeight="1" x14ac:dyDescent="0.15">
      <c r="B63" s="30"/>
      <c r="C63" s="15"/>
      <c r="D63" s="15"/>
      <c r="E63" s="31"/>
      <c r="F63" s="106" t="s">
        <v>28</v>
      </c>
      <c r="G63" s="126">
        <f>IF($AB$59=10,AE63," ----　")</f>
        <v>10</v>
      </c>
      <c r="H63" s="151">
        <f>IF($AB$59=10,AH63," -- ")</f>
        <v>60</v>
      </c>
      <c r="I63" s="152">
        <f>IF($AB$59=10,AJ63," -- ")</f>
        <v>0</v>
      </c>
      <c r="J63" s="153">
        <f>IF($AB$59=10,AL63," --- ")</f>
        <v>0</v>
      </c>
      <c r="K63" s="130">
        <f>IF($AB$59=10,AO63," ----　")</f>
        <v>8.6602540378443855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12">
        <f>IF(H62&lt;&gt;"",1,0)</f>
        <v>1</v>
      </c>
      <c r="AB63" s="12">
        <f>IF(AND(H62&gt;=0,H62&lt;360),1,0)</f>
        <v>1</v>
      </c>
      <c r="AC63" s="39" t="s">
        <v>41</v>
      </c>
      <c r="AD63" s="12">
        <f>IF(AG62&lt;90,1,0)</f>
        <v>1</v>
      </c>
      <c r="AE63" s="7">
        <f>AE62*SIN(AG63*PI()/180)/SIN(AG62*PI()/180)</f>
        <v>10</v>
      </c>
      <c r="AF63" s="7"/>
      <c r="AG63" s="7">
        <f>180-AG61-AG62</f>
        <v>60</v>
      </c>
      <c r="AH63" s="18">
        <f>INT(AG63)</f>
        <v>60</v>
      </c>
      <c r="AI63" s="18">
        <f>INT((AG63-INT(AH63))*60)</f>
        <v>0</v>
      </c>
      <c r="AJ63" s="18">
        <f>IF(AI63&lt;0,0,AI63)</f>
        <v>0</v>
      </c>
      <c r="AK63" s="18">
        <f>(AG63-AH63-AJ63/60)*3600</f>
        <v>0</v>
      </c>
      <c r="AL63" s="18">
        <f>IF(AK63&lt;0,0,AK63)</f>
        <v>0</v>
      </c>
      <c r="AM63" s="7"/>
      <c r="AN63" s="7"/>
      <c r="AO63" s="7">
        <f>AN61*2/AE63</f>
        <v>8.6602540378443855</v>
      </c>
      <c r="AP63" s="7"/>
      <c r="AQ63" s="7"/>
      <c r="AR63" s="7"/>
      <c r="AS63" s="7"/>
      <c r="AT63" s="7"/>
      <c r="AU63" s="12"/>
      <c r="AZ63" s="18"/>
      <c r="BA63" s="18"/>
      <c r="BB63" s="18"/>
      <c r="BC63" s="5"/>
      <c r="BD63" s="5"/>
      <c r="BE63" s="5"/>
      <c r="BF63" s="5"/>
      <c r="BG63" s="18"/>
      <c r="BH63" s="18"/>
      <c r="BI63" s="18"/>
      <c r="BJ63" s="18"/>
      <c r="BR63" s="2"/>
      <c r="BS63" s="2"/>
    </row>
    <row r="64" spans="2:71" ht="17.25" customHeight="1" thickBot="1" x14ac:dyDescent="0.2">
      <c r="B64" s="30"/>
      <c r="C64" s="15"/>
      <c r="D64" s="15" t="s">
        <v>14</v>
      </c>
      <c r="E64" s="31"/>
      <c r="F64" s="88" t="s">
        <v>4</v>
      </c>
      <c r="G64" s="89">
        <f>IF($AB$59=10,AN61," ----　")</f>
        <v>43.301270189221931</v>
      </c>
      <c r="H64" s="90"/>
      <c r="I64" s="90"/>
      <c r="J64" s="90"/>
      <c r="K64" s="91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12">
        <f>IF(I62&lt;&gt;"",1,0)</f>
        <v>1</v>
      </c>
      <c r="AB64" s="12">
        <f>IF(AND(I62&gt;=0,I62&lt;60),1,0)</f>
        <v>1</v>
      </c>
      <c r="AC64" s="7"/>
      <c r="AD64" s="12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12"/>
      <c r="AZ64" s="18"/>
      <c r="BA64" s="18"/>
      <c r="BB64" s="18"/>
      <c r="BC64" s="5"/>
      <c r="BD64" s="5"/>
      <c r="BE64" s="5"/>
      <c r="BF64" s="5"/>
      <c r="BG64" s="18"/>
      <c r="BH64" s="18"/>
      <c r="BI64" s="18"/>
      <c r="BJ64" s="18"/>
      <c r="BR64" s="2"/>
      <c r="BS64" s="2"/>
    </row>
    <row r="65" spans="2:71" ht="17.25" customHeight="1" x14ac:dyDescent="0.15">
      <c r="B65" s="30"/>
      <c r="C65" s="41" t="s">
        <v>11</v>
      </c>
      <c r="D65" s="41" t="s">
        <v>8</v>
      </c>
      <c r="E65" s="31" t="s">
        <v>10</v>
      </c>
      <c r="F65" s="131" t="s">
        <v>26</v>
      </c>
      <c r="G65" s="132" t="str">
        <f>IF($AD$59=13,AE65," ----　")</f>
        <v xml:space="preserve"> ----　</v>
      </c>
      <c r="H65" s="133" t="str">
        <f>IF($AD$59=13,AH65," -- ")</f>
        <v xml:space="preserve"> -- </v>
      </c>
      <c r="I65" s="134" t="str">
        <f>IF($AD$59=13,AJ65," -- ")</f>
        <v xml:space="preserve"> -- </v>
      </c>
      <c r="J65" s="135" t="str">
        <f>IF($AD$59=13,AL65," --- ")</f>
        <v xml:space="preserve"> --- </v>
      </c>
      <c r="K65" s="136" t="str">
        <f>IF($AD$59=13,AO65," ----　")</f>
        <v xml:space="preserve"> ----　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12">
        <f>IF(J62&lt;&gt;"",1,0)</f>
        <v>1</v>
      </c>
      <c r="AB65" s="12">
        <f>IF(AND(J62&gt;=0,J62&lt;60),1,0)</f>
        <v>1</v>
      </c>
      <c r="AC65" s="7"/>
      <c r="AD65" s="12"/>
      <c r="AE65" s="7">
        <f>G61</f>
        <v>10</v>
      </c>
      <c r="AF65" s="7"/>
      <c r="AG65" s="7">
        <f>180-AG61</f>
        <v>120</v>
      </c>
      <c r="AH65" s="18">
        <f>INT(AG65)</f>
        <v>120</v>
      </c>
      <c r="AI65" s="18">
        <f>INT((AG65-INT(AH65))*60)</f>
        <v>0</v>
      </c>
      <c r="AJ65" s="18">
        <f>IF(AI65&lt;0,0,AI65)</f>
        <v>0</v>
      </c>
      <c r="AK65" s="18">
        <f>(AG65-AH65-AJ65/60)*3600</f>
        <v>0</v>
      </c>
      <c r="AL65" s="18">
        <f>IF(AK65&lt;0,0,AK65)</f>
        <v>0</v>
      </c>
      <c r="AM65" s="8">
        <f>(AE65+AE66+AE67)/2</f>
        <v>10</v>
      </c>
      <c r="AN65" s="8">
        <f>SQRT(AM65*(AM65-AE65)*(AM65-AE66)*(AM65-AE67))</f>
        <v>0</v>
      </c>
      <c r="AO65" s="1">
        <f>AN65*2/AE65</f>
        <v>0</v>
      </c>
      <c r="AP65" s="7"/>
      <c r="AQ65" s="7"/>
      <c r="AR65" s="7"/>
      <c r="AS65" s="7"/>
      <c r="AT65" s="7"/>
      <c r="AU65" s="12"/>
      <c r="AZ65" s="18"/>
      <c r="BA65" s="18"/>
      <c r="BB65" s="18"/>
      <c r="BC65" s="5"/>
      <c r="BD65" s="5"/>
      <c r="BE65" s="5"/>
      <c r="BF65" s="5"/>
      <c r="BG65" s="18"/>
      <c r="BH65" s="18"/>
      <c r="BI65" s="18"/>
      <c r="BJ65" s="18"/>
      <c r="BR65" s="2"/>
      <c r="BS65" s="2"/>
    </row>
    <row r="66" spans="2:71" ht="17.25" customHeight="1" x14ac:dyDescent="0.15">
      <c r="B66" s="9"/>
      <c r="C66" s="32"/>
      <c r="D66" s="32"/>
      <c r="E66" s="33"/>
      <c r="F66" s="77" t="s">
        <v>27</v>
      </c>
      <c r="G66" s="114" t="str">
        <f>IF($AD$59=13,AE66," ----　")</f>
        <v xml:space="preserve"> ----　</v>
      </c>
      <c r="H66" s="137" t="str">
        <f>IF($AD$59=13,AH66," -- ")</f>
        <v xml:space="preserve"> -- </v>
      </c>
      <c r="I66" s="138" t="str">
        <f>IF($AD$59=13,AJ66," -- ")</f>
        <v xml:space="preserve"> -- </v>
      </c>
      <c r="J66" s="139" t="str">
        <f>IF($AD$59=13,AL66," --- ")</f>
        <v xml:space="preserve"> --- </v>
      </c>
      <c r="K66" s="82" t="str">
        <f>IF($AD$59=13,AO66," ----　")</f>
        <v xml:space="preserve"> ----　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12"/>
      <c r="AE66" s="7">
        <f>G62</f>
        <v>10</v>
      </c>
      <c r="AF66" s="7"/>
      <c r="AG66" s="7">
        <f>AG62</f>
        <v>60</v>
      </c>
      <c r="AH66" s="18">
        <f>INT(AG66)</f>
        <v>60</v>
      </c>
      <c r="AI66" s="18">
        <f>INT((AG66-INT(AH66))*60)</f>
        <v>0</v>
      </c>
      <c r="AJ66" s="18">
        <f>IF(AI66&lt;0,0,AI66)</f>
        <v>0</v>
      </c>
      <c r="AK66" s="18">
        <f>(AG66-AH66-AJ66/60)*3600</f>
        <v>0</v>
      </c>
      <c r="AL66" s="18">
        <f>IF(AK66&lt;0,0,AK66)</f>
        <v>0</v>
      </c>
      <c r="AM66" s="7"/>
      <c r="AN66" s="7"/>
      <c r="AO66" s="7">
        <f>AN65*2/AE66</f>
        <v>0</v>
      </c>
      <c r="AP66" s="7"/>
      <c r="AQ66" s="7"/>
      <c r="AR66" s="7"/>
      <c r="AS66" s="7"/>
      <c r="AT66" s="7"/>
      <c r="AU66" s="12"/>
      <c r="AZ66" s="18"/>
      <c r="BA66" s="18"/>
      <c r="BB66" s="18"/>
      <c r="BC66" s="5"/>
      <c r="BD66" s="5"/>
      <c r="BE66" s="5"/>
      <c r="BF66" s="5"/>
      <c r="BG66" s="18"/>
      <c r="BH66" s="18"/>
      <c r="BI66" s="18"/>
      <c r="BJ66" s="18"/>
      <c r="BR66" s="2"/>
      <c r="BS66" s="2"/>
    </row>
    <row r="67" spans="2:71" ht="17.25" customHeight="1" x14ac:dyDescent="0.15">
      <c r="B67" s="28"/>
      <c r="C67" s="34"/>
      <c r="D67" s="34"/>
      <c r="E67" s="35"/>
      <c r="F67" s="140" t="s">
        <v>28</v>
      </c>
      <c r="G67" s="141" t="str">
        <f>IF($AD$59=13,AE67," ----　")</f>
        <v xml:space="preserve"> ----　</v>
      </c>
      <c r="H67" s="127" t="str">
        <f>IF($AD$59=13,AH67," -- ")</f>
        <v xml:space="preserve"> -- </v>
      </c>
      <c r="I67" s="128" t="str">
        <f>IF($AD$59=13,AJ67," -- ")</f>
        <v xml:space="preserve"> -- </v>
      </c>
      <c r="J67" s="129" t="str">
        <f>IF($AD$59=13,AL67," --- ")</f>
        <v xml:space="preserve"> --- </v>
      </c>
      <c r="K67" s="130" t="str">
        <f>IF($AD$59=13,AO67," ----　")</f>
        <v xml:space="preserve"> ----　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>
        <f>SQRT(AE65^2+AE66^2-2*AE65*AE66*COS(AG67*PI()/180))</f>
        <v>0</v>
      </c>
      <c r="AF67" s="7"/>
      <c r="AG67" s="7">
        <f>180-AG65-AG66</f>
        <v>0</v>
      </c>
      <c r="AH67" s="18">
        <f>INT(AG67)</f>
        <v>0</v>
      </c>
      <c r="AI67" s="18">
        <f>INT((AG67-INT(AH67))*60)</f>
        <v>0</v>
      </c>
      <c r="AJ67" s="18">
        <f>IF(AI67&lt;0,0,AI67)</f>
        <v>0</v>
      </c>
      <c r="AK67" s="18">
        <f>(AG67-AH67-AJ67/60)*3600</f>
        <v>0</v>
      </c>
      <c r="AL67" s="18">
        <f>IF(AK67&lt;0,0,AK67)</f>
        <v>0</v>
      </c>
      <c r="AM67" s="7"/>
      <c r="AN67" s="7"/>
      <c r="AO67" s="7" t="e">
        <f>AN65*2/AE67</f>
        <v>#DIV/0!</v>
      </c>
      <c r="AP67" s="7"/>
      <c r="AQ67" s="7"/>
      <c r="AR67" s="7"/>
      <c r="AS67" s="7"/>
      <c r="AT67" s="7"/>
      <c r="AU67" s="12"/>
      <c r="AZ67" s="18"/>
      <c r="BA67" s="18"/>
      <c r="BB67" s="18"/>
      <c r="BC67" s="5"/>
      <c r="BD67" s="5"/>
      <c r="BE67" s="5"/>
      <c r="BF67" s="5"/>
      <c r="BG67" s="18"/>
      <c r="BH67" s="18"/>
      <c r="BI67" s="18"/>
      <c r="BJ67" s="18"/>
      <c r="BR67" s="2"/>
      <c r="BS67" s="2"/>
    </row>
    <row r="68" spans="2:71" ht="17.25" customHeight="1" thickBot="1" x14ac:dyDescent="0.2">
      <c r="B68" s="28"/>
      <c r="C68" s="34"/>
      <c r="D68" s="34"/>
      <c r="E68" s="35"/>
      <c r="F68" s="88" t="s">
        <v>4</v>
      </c>
      <c r="G68" s="89" t="str">
        <f>IF($AD$59=13,AN65," ----　")</f>
        <v xml:space="preserve"> ----　</v>
      </c>
      <c r="H68" s="90"/>
      <c r="I68" s="90"/>
      <c r="J68" s="90"/>
      <c r="K68" s="91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12"/>
      <c r="AZ68" s="18"/>
      <c r="BA68" s="18"/>
      <c r="BB68" s="18"/>
      <c r="BC68" s="5"/>
      <c r="BD68" s="5"/>
      <c r="BE68" s="5"/>
      <c r="BF68" s="5"/>
      <c r="BG68" s="18"/>
      <c r="BH68" s="18"/>
      <c r="BI68" s="18"/>
      <c r="BJ68" s="18"/>
      <c r="BR68" s="2"/>
      <c r="BS68" s="2"/>
    </row>
    <row r="69" spans="2:71" ht="17.25" customHeight="1" x14ac:dyDescent="0.15">
      <c r="F69" s="17"/>
      <c r="G69" s="47" t="str">
        <f>IF(AND(AA60=5,AB60&lt;5),"★ データエラー ★","")</f>
        <v/>
      </c>
      <c r="H69" s="50"/>
      <c r="I69" s="7"/>
      <c r="J69" s="7"/>
      <c r="K69" s="7"/>
    </row>
    <row r="70" spans="2:71" ht="17.25" customHeight="1" x14ac:dyDescent="0.15"/>
    <row r="72" spans="2:71" x14ac:dyDescent="0.15">
      <c r="C72" s="44"/>
      <c r="D72" s="45"/>
    </row>
  </sheetData>
  <sheetProtection algorithmName="SHA-512" hashValue="DvAGs2Q9ng/09REXjxir2iowVpsfNl47zSmBFDWB5TE/dtjqLihxVcSCcLNkxnyw4672JKE4hV4x4GqilVyNFQ==" saltValue="TGX8bNuUFZrKz23IOPxoww==" spinCount="100000" sheet="1" objects="1" scenarios="1"/>
  <mergeCells count="40">
    <mergeCell ref="G69:H69"/>
    <mergeCell ref="G58:K58"/>
    <mergeCell ref="F59:F60"/>
    <mergeCell ref="G59:G60"/>
    <mergeCell ref="H59:J59"/>
    <mergeCell ref="K59:K60"/>
    <mergeCell ref="G64:K64"/>
    <mergeCell ref="G68:K68"/>
    <mergeCell ref="G54:H54"/>
    <mergeCell ref="B3:C3"/>
    <mergeCell ref="G38:H38"/>
    <mergeCell ref="G43:K43"/>
    <mergeCell ref="F44:F45"/>
    <mergeCell ref="G44:G45"/>
    <mergeCell ref="H44:J44"/>
    <mergeCell ref="K44:K45"/>
    <mergeCell ref="D3:K3"/>
    <mergeCell ref="G7:K7"/>
    <mergeCell ref="G49:K49"/>
    <mergeCell ref="G53:K53"/>
    <mergeCell ref="G25:K25"/>
    <mergeCell ref="G26:H26"/>
    <mergeCell ref="G37:K37"/>
    <mergeCell ref="G31:K31"/>
    <mergeCell ref="E2:H2"/>
    <mergeCell ref="F8:F9"/>
    <mergeCell ref="G8:G9"/>
    <mergeCell ref="K8:K9"/>
    <mergeCell ref="F20:F21"/>
    <mergeCell ref="G19:K19"/>
    <mergeCell ref="G20:G21"/>
    <mergeCell ref="H20:J20"/>
    <mergeCell ref="K20:K21"/>
    <mergeCell ref="H8:J8"/>
    <mergeCell ref="G14:H14"/>
    <mergeCell ref="G13:K13"/>
    <mergeCell ref="F32:F33"/>
    <mergeCell ref="G32:G33"/>
    <mergeCell ref="H32:J32"/>
    <mergeCell ref="K32:K33"/>
  </mergeCells>
  <phoneticPr fontId="1"/>
  <pageMargins left="0.59055118110236227" right="0.59055118110236227" top="0.78740157480314965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&amp;C&lt; &amp;P &gt;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三角解法</vt:lpstr>
      <vt:lpstr>三角解法!Print_Area</vt:lpstr>
      <vt:lpstr>三角解法!Print_Titles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千葉昌宏</dc:creator>
  <cp:lastModifiedBy>千葉昌宏</cp:lastModifiedBy>
  <cp:lastPrinted>2021-01-26T13:20:04Z</cp:lastPrinted>
  <dcterms:created xsi:type="dcterms:W3CDTF">1997-01-08T22:48:59Z</dcterms:created>
  <dcterms:modified xsi:type="dcterms:W3CDTF">2021-01-26T13:20:45Z</dcterms:modified>
</cp:coreProperties>
</file>