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8_{926F7A24-D216-4DB8-9761-5FEBD9D0787D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幅杭(曲)" sheetId="5" r:id="rId1"/>
  </sheets>
  <definedNames>
    <definedName name="_xlnm.Print_Area" localSheetId="0">'幅杭(曲)'!$B$2:$O$45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D2" i="5" l="1"/>
  <c r="AA6" i="5"/>
  <c r="AB6" i="5"/>
  <c r="AC6" i="5"/>
  <c r="AD6" i="5"/>
  <c r="AF6" i="5"/>
  <c r="AG6" i="5"/>
  <c r="AA7" i="5"/>
  <c r="AB7" i="5"/>
  <c r="AA8" i="5"/>
  <c r="AB8" i="5"/>
  <c r="AG18" i="5" s="1"/>
  <c r="AH18" i="5" s="1"/>
  <c r="AI18" i="5" s="1"/>
  <c r="AF8" i="5"/>
  <c r="AF11" i="5" s="1"/>
  <c r="AJ11" i="5" s="1"/>
  <c r="AH8" i="5"/>
  <c r="AA11" i="5"/>
  <c r="AC11" i="5"/>
  <c r="AA12" i="5"/>
  <c r="AC12" i="5"/>
  <c r="AF12" i="5"/>
  <c r="AA13" i="5"/>
  <c r="AC13" i="5"/>
  <c r="AF13" i="5"/>
  <c r="AJ13" i="5" s="1"/>
  <c r="AA14" i="5"/>
  <c r="AC14" i="5"/>
  <c r="AF14" i="5"/>
  <c r="AA15" i="5"/>
  <c r="AC15" i="5"/>
  <c r="AF15" i="5"/>
  <c r="AJ15" i="5" s="1"/>
  <c r="AG15" i="5"/>
  <c r="AH15" i="5" s="1"/>
  <c r="AI15" i="5" s="1"/>
  <c r="AA16" i="5"/>
  <c r="AC16" i="5"/>
  <c r="AF16" i="5"/>
  <c r="AJ16" i="5" s="1"/>
  <c r="AA17" i="5"/>
  <c r="AC17" i="5"/>
  <c r="AF17" i="5"/>
  <c r="AA18" i="5"/>
  <c r="AC18" i="5"/>
  <c r="AF18" i="5"/>
  <c r="AJ18" i="5" s="1"/>
  <c r="AA19" i="5"/>
  <c r="AC19" i="5"/>
  <c r="AF19" i="5"/>
  <c r="AJ19" i="5" s="1"/>
  <c r="AG19" i="5"/>
  <c r="AH19" i="5" s="1"/>
  <c r="AI19" i="5" s="1"/>
  <c r="AA20" i="5"/>
  <c r="AC20" i="5"/>
  <c r="AF20" i="5"/>
  <c r="AG20" i="5"/>
  <c r="AH20" i="5" s="1"/>
  <c r="AI20" i="5" s="1"/>
  <c r="AR20" i="5" s="1"/>
  <c r="AS20" i="5" s="1"/>
  <c r="AT20" i="5" s="1"/>
  <c r="AA21" i="5"/>
  <c r="AC21" i="5"/>
  <c r="AF21" i="5"/>
  <c r="AJ21" i="5" s="1"/>
  <c r="AG21" i="5"/>
  <c r="AH21" i="5" s="1"/>
  <c r="AI21" i="5" s="1"/>
  <c r="AA22" i="5"/>
  <c r="AC22" i="5"/>
  <c r="AF22" i="5"/>
  <c r="AJ22" i="5" s="1"/>
  <c r="AA23" i="5"/>
  <c r="AC23" i="5"/>
  <c r="AF23" i="5"/>
  <c r="AA24" i="5"/>
  <c r="AC24" i="5"/>
  <c r="AF24" i="5"/>
  <c r="AJ24" i="5" s="1"/>
  <c r="AG24" i="5"/>
  <c r="AH24" i="5"/>
  <c r="AI24" i="5" s="1"/>
  <c r="AA25" i="5"/>
  <c r="AC25" i="5"/>
  <c r="AF25" i="5"/>
  <c r="AJ25" i="5" s="1"/>
  <c r="AA26" i="5"/>
  <c r="AC26" i="5"/>
  <c r="AF26" i="5"/>
  <c r="AG26" i="5"/>
  <c r="AH26" i="5" s="1"/>
  <c r="AI26" i="5" s="1"/>
  <c r="AR26" i="5" s="1"/>
  <c r="AS26" i="5" s="1"/>
  <c r="AT26" i="5" s="1"/>
  <c r="AA27" i="5"/>
  <c r="AC27" i="5"/>
  <c r="AF27" i="5"/>
  <c r="AJ27" i="5" s="1"/>
  <c r="AA28" i="5"/>
  <c r="AC28" i="5"/>
  <c r="AF28" i="5"/>
  <c r="AJ28" i="5" s="1"/>
  <c r="AA29" i="5"/>
  <c r="AC29" i="5"/>
  <c r="AF29" i="5"/>
  <c r="AG29" i="5"/>
  <c r="AH29" i="5" s="1"/>
  <c r="AI29" i="5" s="1"/>
  <c r="AR29" i="5" s="1"/>
  <c r="AS29" i="5"/>
  <c r="AT29" i="5" s="1"/>
  <c r="AA30" i="5"/>
  <c r="AC30" i="5"/>
  <c r="AF30" i="5"/>
  <c r="AJ30" i="5" s="1"/>
  <c r="AA31" i="5"/>
  <c r="AC31" i="5"/>
  <c r="AF31" i="5"/>
  <c r="AJ31" i="5" s="1"/>
  <c r="AG31" i="5"/>
  <c r="AH31" i="5" s="1"/>
  <c r="AI31" i="5"/>
  <c r="AK31" i="5" s="1"/>
  <c r="AA32" i="5"/>
  <c r="AC32" i="5"/>
  <c r="AF32" i="5"/>
  <c r="AA33" i="5"/>
  <c r="AC33" i="5"/>
  <c r="AF33" i="5"/>
  <c r="AJ33" i="5" s="1"/>
  <c r="AG33" i="5"/>
  <c r="AH33" i="5" s="1"/>
  <c r="AI33" i="5" s="1"/>
  <c r="AA34" i="5"/>
  <c r="AC34" i="5"/>
  <c r="AF34" i="5"/>
  <c r="AJ34" i="5" s="1"/>
  <c r="AA35" i="5"/>
  <c r="AC35" i="5"/>
  <c r="AF35" i="5"/>
  <c r="AA36" i="5"/>
  <c r="AC36" i="5"/>
  <c r="AF36" i="5"/>
  <c r="AJ36" i="5" s="1"/>
  <c r="AA37" i="5"/>
  <c r="AC37" i="5"/>
  <c r="AF37" i="5"/>
  <c r="AJ37" i="5" s="1"/>
  <c r="AG37" i="5"/>
  <c r="AH37" i="5" s="1"/>
  <c r="AI37" i="5" s="1"/>
  <c r="AA38" i="5"/>
  <c r="AC38" i="5"/>
  <c r="AF38" i="5"/>
  <c r="AG38" i="5"/>
  <c r="AH38" i="5" s="1"/>
  <c r="AI38" i="5" s="1"/>
  <c r="AR38" i="5" s="1"/>
  <c r="AS38" i="5" s="1"/>
  <c r="AT38" i="5" s="1"/>
  <c r="AA39" i="5"/>
  <c r="AC39" i="5"/>
  <c r="AF39" i="5"/>
  <c r="AJ39" i="5" s="1"/>
  <c r="AA40" i="5"/>
  <c r="AC40" i="5"/>
  <c r="AF40" i="5"/>
  <c r="AJ40" i="5" s="1"/>
  <c r="AG40" i="5"/>
  <c r="AH40" i="5" s="1"/>
  <c r="AI40" i="5"/>
  <c r="AK40" i="5" s="1"/>
  <c r="AA41" i="5"/>
  <c r="AC41" i="5"/>
  <c r="AF41" i="5"/>
  <c r="AG41" i="5"/>
  <c r="AH41" i="5" s="1"/>
  <c r="AI41" i="5" s="1"/>
  <c r="AR41" i="5" s="1"/>
  <c r="AS41" i="5" s="1"/>
  <c r="AT41" i="5" s="1"/>
  <c r="AJ41" i="5"/>
  <c r="AA42" i="5"/>
  <c r="AC42" i="5"/>
  <c r="AF42" i="5"/>
  <c r="AJ42" i="5" s="1"/>
  <c r="AG42" i="5"/>
  <c r="AH42" i="5" s="1"/>
  <c r="AI42" i="5" s="1"/>
  <c r="AA43" i="5"/>
  <c r="AC43" i="5"/>
  <c r="AF43" i="5"/>
  <c r="AJ43" i="5" s="1"/>
  <c r="AG43" i="5"/>
  <c r="AH43" i="5" s="1"/>
  <c r="AI43" i="5"/>
  <c r="AK43" i="5" s="1"/>
  <c r="AA44" i="5"/>
  <c r="AC44" i="5"/>
  <c r="AF44" i="5"/>
  <c r="AJ44" i="5"/>
  <c r="AA45" i="5"/>
  <c r="AC45" i="5"/>
  <c r="AF45" i="5"/>
  <c r="AJ45" i="5" s="1"/>
  <c r="AG45" i="5"/>
  <c r="AH45" i="5" s="1"/>
  <c r="AI45" i="5" s="1"/>
  <c r="AL24" i="5" l="1"/>
  <c r="AR24" i="5"/>
  <c r="AS24" i="5" s="1"/>
  <c r="AT24" i="5" s="1"/>
  <c r="AK24" i="5"/>
  <c r="AM24" i="5"/>
  <c r="AN24" i="5" s="1"/>
  <c r="AO24" i="5" s="1"/>
  <c r="AL37" i="5"/>
  <c r="AM37" i="5"/>
  <c r="AN37" i="5" s="1"/>
  <c r="AO37" i="5" s="1"/>
  <c r="AR37" i="5"/>
  <c r="AS37" i="5" s="1"/>
  <c r="AT37" i="5" s="1"/>
  <c r="AK37" i="5"/>
  <c r="AL45" i="5"/>
  <c r="AK45" i="5"/>
  <c r="AM45" i="5"/>
  <c r="AN45" i="5" s="1"/>
  <c r="AO45" i="5" s="1"/>
  <c r="AR45" i="5"/>
  <c r="AS45" i="5" s="1"/>
  <c r="AT45" i="5" s="1"/>
  <c r="AL33" i="5"/>
  <c r="AR33" i="5"/>
  <c r="AS33" i="5" s="1"/>
  <c r="AT33" i="5" s="1"/>
  <c r="AK33" i="5"/>
  <c r="AM33" i="5"/>
  <c r="AN33" i="5" s="1"/>
  <c r="AO33" i="5" s="1"/>
  <c r="AL42" i="5"/>
  <c r="AK42" i="5"/>
  <c r="AM42" i="5"/>
  <c r="AN42" i="5" s="1"/>
  <c r="AO42" i="5" s="1"/>
  <c r="AR42" i="5"/>
  <c r="AS42" i="5" s="1"/>
  <c r="AT42" i="5" s="1"/>
  <c r="AL15" i="5"/>
  <c r="AR15" i="5"/>
  <c r="AS15" i="5" s="1"/>
  <c r="AT15" i="5" s="1"/>
  <c r="AK15" i="5"/>
  <c r="AM15" i="5"/>
  <c r="AN15" i="5" s="1"/>
  <c r="AO15" i="5" s="1"/>
  <c r="AL18" i="5"/>
  <c r="AR18" i="5"/>
  <c r="AS18" i="5" s="1"/>
  <c r="AT18" i="5" s="1"/>
  <c r="AK18" i="5"/>
  <c r="AM18" i="5"/>
  <c r="AN18" i="5" s="1"/>
  <c r="AO18" i="5" s="1"/>
  <c r="AL19" i="5"/>
  <c r="AM19" i="5"/>
  <c r="AN19" i="5" s="1"/>
  <c r="AO19" i="5" s="1"/>
  <c r="AR19" i="5"/>
  <c r="AS19" i="5" s="1"/>
  <c r="AT19" i="5" s="1"/>
  <c r="AK19" i="5"/>
  <c r="AL21" i="5"/>
  <c r="AR21" i="5"/>
  <c r="AS21" i="5" s="1"/>
  <c r="AT21" i="5" s="1"/>
  <c r="AK21" i="5"/>
  <c r="AM21" i="5"/>
  <c r="AN21" i="5" s="1"/>
  <c r="AO21" i="5" s="1"/>
  <c r="AL38" i="5"/>
  <c r="AG44" i="5"/>
  <c r="AH44" i="5" s="1"/>
  <c r="AI44" i="5" s="1"/>
  <c r="AK38" i="5"/>
  <c r="AG28" i="5"/>
  <c r="AH28" i="5" s="1"/>
  <c r="AI28" i="5" s="1"/>
  <c r="AK20" i="5"/>
  <c r="AG35" i="5"/>
  <c r="AH35" i="5" s="1"/>
  <c r="AI35" i="5" s="1"/>
  <c r="AG30" i="5"/>
  <c r="AH30" i="5" s="1"/>
  <c r="AI30" i="5" s="1"/>
  <c r="AG17" i="5"/>
  <c r="AH17" i="5" s="1"/>
  <c r="AI17" i="5" s="1"/>
  <c r="AG12" i="5"/>
  <c r="AH12" i="5" s="1"/>
  <c r="AI12" i="5" s="1"/>
  <c r="AG25" i="5"/>
  <c r="AH25" i="5" s="1"/>
  <c r="AI25" i="5" s="1"/>
  <c r="AL41" i="5"/>
  <c r="AM29" i="5"/>
  <c r="AN29" i="5" s="1"/>
  <c r="AO29" i="5" s="1"/>
  <c r="AG22" i="5"/>
  <c r="AH22" i="5" s="1"/>
  <c r="AI22" i="5" s="1"/>
  <c r="AJ12" i="5"/>
  <c r="AM41" i="5"/>
  <c r="AN41" i="5" s="1"/>
  <c r="AO41" i="5" s="1"/>
  <c r="AK41" i="5"/>
  <c r="AG32" i="5"/>
  <c r="AH32" i="5" s="1"/>
  <c r="AI32" i="5" s="1"/>
  <c r="AL29" i="5"/>
  <c r="AG27" i="5"/>
  <c r="AH27" i="5" s="1"/>
  <c r="AI27" i="5" s="1"/>
  <c r="AG14" i="5"/>
  <c r="AH14" i="5" s="1"/>
  <c r="AI14" i="5" s="1"/>
  <c r="AJ38" i="5"/>
  <c r="AJ14" i="5"/>
  <c r="AJ17" i="5"/>
  <c r="AJ20" i="5"/>
  <c r="AJ23" i="5"/>
  <c r="AJ26" i="5"/>
  <c r="AK26" i="5" s="1"/>
  <c r="AJ29" i="5"/>
  <c r="AK29" i="5" s="1"/>
  <c r="AJ32" i="5"/>
  <c r="AJ35" i="5"/>
  <c r="AM26" i="5"/>
  <c r="AN26" i="5" s="1"/>
  <c r="AO26" i="5" s="1"/>
  <c r="AL26" i="5"/>
  <c r="AG11" i="5"/>
  <c r="AH11" i="5" s="1"/>
  <c r="AI11" i="5" s="1"/>
  <c r="AG39" i="5"/>
  <c r="AH39" i="5" s="1"/>
  <c r="AI39" i="5" s="1"/>
  <c r="AG34" i="5"/>
  <c r="AH34" i="5" s="1"/>
  <c r="AI34" i="5" s="1"/>
  <c r="AG16" i="5"/>
  <c r="AH16" i="5" s="1"/>
  <c r="AI16" i="5" s="1"/>
  <c r="AE5" i="5"/>
  <c r="AF5" i="5" s="1"/>
  <c r="AL40" i="5"/>
  <c r="AM40" i="5"/>
  <c r="AN40" i="5" s="1"/>
  <c r="AO40" i="5" s="1"/>
  <c r="AP40" i="5" s="1"/>
  <c r="AR40" i="5"/>
  <c r="AS40" i="5" s="1"/>
  <c r="AT40" i="5" s="1"/>
  <c r="AU40" i="5" s="1"/>
  <c r="AL31" i="5"/>
  <c r="AM31" i="5"/>
  <c r="AN31" i="5" s="1"/>
  <c r="AO31" i="5" s="1"/>
  <c r="AP31" i="5" s="1"/>
  <c r="AR31" i="5"/>
  <c r="AS31" i="5" s="1"/>
  <c r="AT31" i="5" s="1"/>
  <c r="AU31" i="5" s="1"/>
  <c r="AM38" i="5"/>
  <c r="AN38" i="5" s="1"/>
  <c r="AO38" i="5" s="1"/>
  <c r="AG13" i="5"/>
  <c r="AH13" i="5" s="1"/>
  <c r="AI13" i="5" s="1"/>
  <c r="AL43" i="5"/>
  <c r="AM43" i="5"/>
  <c r="AN43" i="5" s="1"/>
  <c r="AO43" i="5" s="1"/>
  <c r="AP43" i="5" s="1"/>
  <c r="AR43" i="5"/>
  <c r="AS43" i="5" s="1"/>
  <c r="AT43" i="5" s="1"/>
  <c r="AU43" i="5" s="1"/>
  <c r="AM20" i="5"/>
  <c r="AN20" i="5" s="1"/>
  <c r="AO20" i="5" s="1"/>
  <c r="AG36" i="5"/>
  <c r="AH36" i="5" s="1"/>
  <c r="AI36" i="5" s="1"/>
  <c r="AG23" i="5"/>
  <c r="AH23" i="5" s="1"/>
  <c r="AI23" i="5" s="1"/>
  <c r="AL20" i="5"/>
  <c r="AP26" i="5" l="1"/>
  <c r="AU26" i="5"/>
  <c r="AR35" i="5"/>
  <c r="AS35" i="5" s="1"/>
  <c r="AT35" i="5" s="1"/>
  <c r="AL35" i="5"/>
  <c r="AK35" i="5"/>
  <c r="AM35" i="5"/>
  <c r="AN35" i="5" s="1"/>
  <c r="AO35" i="5" s="1"/>
  <c r="AP41" i="5"/>
  <c r="AU41" i="5"/>
  <c r="AL28" i="5"/>
  <c r="AM28" i="5"/>
  <c r="AN28" i="5" s="1"/>
  <c r="AO28" i="5" s="1"/>
  <c r="AR28" i="5"/>
  <c r="AS28" i="5" s="1"/>
  <c r="AT28" i="5" s="1"/>
  <c r="AK28" i="5"/>
  <c r="AU19" i="5"/>
  <c r="AP19" i="5"/>
  <c r="AP45" i="5"/>
  <c r="AU45" i="5"/>
  <c r="AP21" i="5"/>
  <c r="AU21" i="5"/>
  <c r="AR32" i="5"/>
  <c r="AS32" i="5" s="1"/>
  <c r="AT32" i="5" s="1"/>
  <c r="AM32" i="5"/>
  <c r="AN32" i="5" s="1"/>
  <c r="AO32" i="5" s="1"/>
  <c r="AK32" i="5"/>
  <c r="AL32" i="5"/>
  <c r="AP38" i="5"/>
  <c r="AU38" i="5"/>
  <c r="AQ45" i="5"/>
  <c r="AV45" i="5"/>
  <c r="AP20" i="5"/>
  <c r="AU20" i="5"/>
  <c r="AP29" i="5"/>
  <c r="AU29" i="5"/>
  <c r="AL36" i="5"/>
  <c r="AR36" i="5"/>
  <c r="AS36" i="5" s="1"/>
  <c r="AT36" i="5" s="1"/>
  <c r="AK36" i="5"/>
  <c r="AM36" i="5"/>
  <c r="AN36" i="5" s="1"/>
  <c r="AO36" i="5" s="1"/>
  <c r="AV40" i="5"/>
  <c r="AQ40" i="5"/>
  <c r="AR44" i="5"/>
  <c r="AS44" i="5" s="1"/>
  <c r="AT44" i="5" s="1"/>
  <c r="AL44" i="5"/>
  <c r="AK44" i="5"/>
  <c r="AM44" i="5"/>
  <c r="AN44" i="5" s="1"/>
  <c r="AO44" i="5" s="1"/>
  <c r="AP42" i="5"/>
  <c r="AU42" i="5"/>
  <c r="AU37" i="5"/>
  <c r="AP37" i="5"/>
  <c r="D8" i="5"/>
  <c r="AE6" i="5"/>
  <c r="AV31" i="5"/>
  <c r="AQ31" i="5"/>
  <c r="AL30" i="5"/>
  <c r="AR30" i="5"/>
  <c r="AS30" i="5" s="1"/>
  <c r="AT30" i="5" s="1"/>
  <c r="AM30" i="5"/>
  <c r="AN30" i="5" s="1"/>
  <c r="AO30" i="5" s="1"/>
  <c r="AK30" i="5"/>
  <c r="AV29" i="5"/>
  <c r="AQ29" i="5"/>
  <c r="AV38" i="5"/>
  <c r="AQ38" i="5"/>
  <c r="AQ42" i="5"/>
  <c r="AV42" i="5"/>
  <c r="AP18" i="5"/>
  <c r="AU18" i="5"/>
  <c r="AV37" i="5"/>
  <c r="AQ37" i="5"/>
  <c r="AL27" i="5"/>
  <c r="AR27" i="5"/>
  <c r="AS27" i="5" s="1"/>
  <c r="AT27" i="5" s="1"/>
  <c r="AK27" i="5"/>
  <c r="AM27" i="5"/>
  <c r="AN27" i="5" s="1"/>
  <c r="AO27" i="5" s="1"/>
  <c r="AQ15" i="5"/>
  <c r="AV15" i="5"/>
  <c r="AR23" i="5"/>
  <c r="AS23" i="5" s="1"/>
  <c r="AT23" i="5" s="1"/>
  <c r="AK23" i="5"/>
  <c r="AL23" i="5"/>
  <c r="AM23" i="5"/>
  <c r="AN23" i="5" s="1"/>
  <c r="AO23" i="5" s="1"/>
  <c r="AL16" i="5"/>
  <c r="AM16" i="5"/>
  <c r="AN16" i="5" s="1"/>
  <c r="AO16" i="5" s="1"/>
  <c r="AR16" i="5"/>
  <c r="AS16" i="5" s="1"/>
  <c r="AT16" i="5" s="1"/>
  <c r="AK16" i="5"/>
  <c r="AV41" i="5"/>
  <c r="AQ41" i="5"/>
  <c r="AV43" i="5"/>
  <c r="AQ43" i="5"/>
  <c r="AL34" i="5"/>
  <c r="AM34" i="5"/>
  <c r="AN34" i="5" s="1"/>
  <c r="AO34" i="5" s="1"/>
  <c r="AR34" i="5"/>
  <c r="AS34" i="5" s="1"/>
  <c r="AT34" i="5" s="1"/>
  <c r="AK34" i="5"/>
  <c r="AL25" i="5"/>
  <c r="AM25" i="5"/>
  <c r="AN25" i="5" s="1"/>
  <c r="AO25" i="5" s="1"/>
  <c r="AR25" i="5"/>
  <c r="AS25" i="5" s="1"/>
  <c r="AT25" i="5" s="1"/>
  <c r="AK25" i="5"/>
  <c r="AV26" i="5"/>
  <c r="AQ26" i="5"/>
  <c r="AQ21" i="5"/>
  <c r="AV21" i="5"/>
  <c r="AV20" i="5"/>
  <c r="AQ20" i="5"/>
  <c r="AL22" i="5"/>
  <c r="AM22" i="5"/>
  <c r="AN22" i="5" s="1"/>
  <c r="AO22" i="5" s="1"/>
  <c r="AR22" i="5"/>
  <c r="AS22" i="5" s="1"/>
  <c r="AT22" i="5" s="1"/>
  <c r="AK22" i="5"/>
  <c r="AV19" i="5"/>
  <c r="AQ19" i="5"/>
  <c r="AL13" i="5"/>
  <c r="AM13" i="5"/>
  <c r="AN13" i="5" s="1"/>
  <c r="AO13" i="5" s="1"/>
  <c r="AR13" i="5"/>
  <c r="AS13" i="5" s="1"/>
  <c r="AT13" i="5" s="1"/>
  <c r="AK13" i="5"/>
  <c r="AL39" i="5"/>
  <c r="AK39" i="5"/>
  <c r="AR39" i="5"/>
  <c r="AS39" i="5" s="1"/>
  <c r="AT39" i="5" s="1"/>
  <c r="AM39" i="5"/>
  <c r="AN39" i="5" s="1"/>
  <c r="AO39" i="5" s="1"/>
  <c r="AL12" i="5"/>
  <c r="AR12" i="5"/>
  <c r="AS12" i="5" s="1"/>
  <c r="AT12" i="5" s="1"/>
  <c r="AM12" i="5"/>
  <c r="AN12" i="5" s="1"/>
  <c r="AO12" i="5" s="1"/>
  <c r="AK12" i="5"/>
  <c r="AQ18" i="5"/>
  <c r="AV18" i="5"/>
  <c r="AP33" i="5"/>
  <c r="AU33" i="5"/>
  <c r="AP24" i="5"/>
  <c r="AU24" i="5"/>
  <c r="AR11" i="5"/>
  <c r="AS11" i="5" s="1"/>
  <c r="AT11" i="5" s="1"/>
  <c r="AK11" i="5"/>
  <c r="AL11" i="5"/>
  <c r="AM11" i="5"/>
  <c r="AN11" i="5" s="1"/>
  <c r="AO11" i="5" s="1"/>
  <c r="AR14" i="5"/>
  <c r="AS14" i="5" s="1"/>
  <c r="AT14" i="5" s="1"/>
  <c r="AK14" i="5"/>
  <c r="AL14" i="5"/>
  <c r="AM14" i="5"/>
  <c r="AN14" i="5" s="1"/>
  <c r="AO14" i="5" s="1"/>
  <c r="AR17" i="5"/>
  <c r="AS17" i="5" s="1"/>
  <c r="AT17" i="5" s="1"/>
  <c r="AK17" i="5"/>
  <c r="AL17" i="5"/>
  <c r="AM17" i="5"/>
  <c r="AN17" i="5" s="1"/>
  <c r="AO17" i="5" s="1"/>
  <c r="AP15" i="5"/>
  <c r="AU15" i="5"/>
  <c r="AQ33" i="5"/>
  <c r="AV33" i="5"/>
  <c r="AQ24" i="5"/>
  <c r="AV24" i="5"/>
  <c r="AQ27" i="5" l="1"/>
  <c r="AV27" i="5"/>
  <c r="AP44" i="5"/>
  <c r="AU44" i="5"/>
  <c r="AP11" i="5"/>
  <c r="AU11" i="5"/>
  <c r="AU34" i="5"/>
  <c r="AP34" i="5"/>
  <c r="AP28" i="5"/>
  <c r="AU28" i="5"/>
  <c r="AP39" i="5"/>
  <c r="AU39" i="5"/>
  <c r="AP23" i="5"/>
  <c r="AU23" i="5"/>
  <c r="AV32" i="5"/>
  <c r="AQ32" i="5"/>
  <c r="AQ39" i="5"/>
  <c r="AV39" i="5"/>
  <c r="AV34" i="5"/>
  <c r="AQ34" i="5"/>
  <c r="AP36" i="5"/>
  <c r="AU36" i="5"/>
  <c r="AP32" i="5"/>
  <c r="AU32" i="5"/>
  <c r="AV28" i="5"/>
  <c r="AQ28" i="5"/>
  <c r="AV22" i="5"/>
  <c r="AQ22" i="5"/>
  <c r="AV17" i="5"/>
  <c r="AQ17" i="5"/>
  <c r="AP17" i="5"/>
  <c r="AU17" i="5"/>
  <c r="AP13" i="5"/>
  <c r="AU13" i="5"/>
  <c r="AV23" i="5"/>
  <c r="AQ23" i="5"/>
  <c r="F7" i="5"/>
  <c r="H7" i="5" s="1"/>
  <c r="G7" i="5"/>
  <c r="I7" i="5"/>
  <c r="AJ8" i="5" s="1"/>
  <c r="AQ36" i="5"/>
  <c r="AV36" i="5"/>
  <c r="AV14" i="5"/>
  <c r="AQ14" i="5"/>
  <c r="AV13" i="5"/>
  <c r="AQ13" i="5"/>
  <c r="AP27" i="5"/>
  <c r="AU27" i="5"/>
  <c r="AP35" i="5"/>
  <c r="AU35" i="5"/>
  <c r="AP14" i="5"/>
  <c r="AU14" i="5"/>
  <c r="AP12" i="5"/>
  <c r="AU12" i="5"/>
  <c r="AP25" i="5"/>
  <c r="AU25" i="5"/>
  <c r="AU16" i="5"/>
  <c r="AP16" i="5"/>
  <c r="AP30" i="5"/>
  <c r="AU30" i="5"/>
  <c r="AV35" i="5"/>
  <c r="AQ35" i="5"/>
  <c r="AU22" i="5"/>
  <c r="AP22" i="5"/>
  <c r="AQ44" i="5"/>
  <c r="AV44" i="5"/>
  <c r="AV11" i="5"/>
  <c r="AQ11" i="5"/>
  <c r="AQ12" i="5"/>
  <c r="AV12" i="5"/>
  <c r="AV25" i="5"/>
  <c r="AQ25" i="5"/>
  <c r="AV16" i="5"/>
  <c r="AQ16" i="5"/>
  <c r="AQ30" i="5"/>
  <c r="AV30" i="5"/>
  <c r="AL8" i="5" l="1"/>
  <c r="Q6" i="5"/>
  <c r="R6" i="5"/>
  <c r="S6" i="5" s="1"/>
  <c r="AM8" i="5" l="1"/>
  <c r="Q7" i="5"/>
  <c r="AB29" i="5" l="1"/>
  <c r="AE29" i="5" s="1"/>
  <c r="AB39" i="5"/>
  <c r="AE39" i="5" s="1"/>
  <c r="AB41" i="5"/>
  <c r="AE41" i="5" s="1"/>
  <c r="AB43" i="5"/>
  <c r="AE43" i="5" s="1"/>
  <c r="AB37" i="5"/>
  <c r="AE37" i="5" s="1"/>
  <c r="AB32" i="5"/>
  <c r="AE32" i="5" s="1"/>
  <c r="AB45" i="5"/>
  <c r="AE45" i="5" s="1"/>
  <c r="AB14" i="5"/>
  <c r="AE14" i="5" s="1"/>
  <c r="AB40" i="5"/>
  <c r="AE40" i="5" s="1"/>
  <c r="AB22" i="5"/>
  <c r="AE22" i="5" s="1"/>
  <c r="AB27" i="5"/>
  <c r="AE27" i="5" s="1"/>
  <c r="AB17" i="5"/>
  <c r="AE17" i="5" s="1"/>
  <c r="AB35" i="5"/>
  <c r="AE35" i="5" s="1"/>
  <c r="AB12" i="5"/>
  <c r="AE12" i="5" s="1"/>
  <c r="AB25" i="5"/>
  <c r="AE25" i="5" s="1"/>
  <c r="AB30" i="5"/>
  <c r="AE30" i="5" s="1"/>
  <c r="AB20" i="5"/>
  <c r="AE20" i="5" s="1"/>
  <c r="AB38" i="5"/>
  <c r="AE38" i="5" s="1"/>
  <c r="AB13" i="5"/>
  <c r="AE13" i="5" s="1"/>
  <c r="AB36" i="5"/>
  <c r="AE36" i="5" s="1"/>
  <c r="AB15" i="5"/>
  <c r="AE15" i="5" s="1"/>
  <c r="AB28" i="5"/>
  <c r="AE28" i="5" s="1"/>
  <c r="AB33" i="5"/>
  <c r="AE33" i="5" s="1"/>
  <c r="AB42" i="5"/>
  <c r="AE42" i="5" s="1"/>
  <c r="AB44" i="5"/>
  <c r="AE44" i="5" s="1"/>
  <c r="AB18" i="5"/>
  <c r="AE18" i="5" s="1"/>
  <c r="AB31" i="5"/>
  <c r="AE31" i="5" s="1"/>
  <c r="AB26" i="5"/>
  <c r="AE26" i="5" s="1"/>
  <c r="AB23" i="5"/>
  <c r="AE23" i="5" s="1"/>
  <c r="AB16" i="5"/>
  <c r="AE16" i="5" s="1"/>
  <c r="AB21" i="5"/>
  <c r="AE21" i="5" s="1"/>
  <c r="AB34" i="5"/>
  <c r="AE34" i="5" s="1"/>
  <c r="AB11" i="5"/>
  <c r="AE11" i="5" s="1"/>
  <c r="AB19" i="5"/>
  <c r="AE19" i="5" s="1"/>
  <c r="AB24" i="5"/>
  <c r="AE24" i="5" s="1"/>
  <c r="D17" i="5" l="1"/>
  <c r="E17" i="5"/>
  <c r="F17" i="5"/>
  <c r="I17" i="5"/>
  <c r="M17" i="5"/>
  <c r="J17" i="5"/>
  <c r="A17" i="5"/>
  <c r="D22" i="5"/>
  <c r="F22" i="5"/>
  <c r="J22" i="5"/>
  <c r="M22" i="5"/>
  <c r="E22" i="5"/>
  <c r="I22" i="5"/>
  <c r="A22" i="5"/>
  <c r="J36" i="5"/>
  <c r="F36" i="5"/>
  <c r="D36" i="5"/>
  <c r="E36" i="5"/>
  <c r="I36" i="5"/>
  <c r="M36" i="5"/>
  <c r="A36" i="5"/>
  <c r="J45" i="5"/>
  <c r="F45" i="5"/>
  <c r="D45" i="5"/>
  <c r="E45" i="5"/>
  <c r="I45" i="5"/>
  <c r="M45" i="5"/>
  <c r="A45" i="5"/>
  <c r="J27" i="5"/>
  <c r="F27" i="5"/>
  <c r="I27" i="5"/>
  <c r="M27" i="5"/>
  <c r="D27" i="5"/>
  <c r="E27" i="5"/>
  <c r="A27" i="5"/>
  <c r="D32" i="5"/>
  <c r="E32" i="5"/>
  <c r="F32" i="5"/>
  <c r="M32" i="5"/>
  <c r="I32" i="5"/>
  <c r="J32" i="5"/>
  <c r="A32" i="5"/>
  <c r="D19" i="5"/>
  <c r="F19" i="5"/>
  <c r="J19" i="5"/>
  <c r="M19" i="5"/>
  <c r="E19" i="5"/>
  <c r="I19" i="5"/>
  <c r="A19" i="5"/>
  <c r="D14" i="5"/>
  <c r="E14" i="5"/>
  <c r="F14" i="5"/>
  <c r="M14" i="5"/>
  <c r="I14" i="5"/>
  <c r="J14" i="5"/>
  <c r="A14" i="5"/>
  <c r="D37" i="5"/>
  <c r="F37" i="5"/>
  <c r="J37" i="5"/>
  <c r="M37" i="5"/>
  <c r="E37" i="5"/>
  <c r="I37" i="5"/>
  <c r="A37" i="5"/>
  <c r="J24" i="5"/>
  <c r="F24" i="5"/>
  <c r="E24" i="5"/>
  <c r="D24" i="5"/>
  <c r="I24" i="5"/>
  <c r="M24" i="5"/>
  <c r="A24" i="5"/>
  <c r="J15" i="5"/>
  <c r="F15" i="5"/>
  <c r="D15" i="5"/>
  <c r="E15" i="5"/>
  <c r="I15" i="5"/>
  <c r="M15" i="5"/>
  <c r="A15" i="5"/>
  <c r="D34" i="5"/>
  <c r="F34" i="5"/>
  <c r="J34" i="5"/>
  <c r="M34" i="5"/>
  <c r="E34" i="5"/>
  <c r="I34" i="5"/>
  <c r="A34" i="5"/>
  <c r="D38" i="5"/>
  <c r="E38" i="5"/>
  <c r="F38" i="5"/>
  <c r="J38" i="5"/>
  <c r="M38" i="5"/>
  <c r="I38" i="5"/>
  <c r="A38" i="5"/>
  <c r="J30" i="5"/>
  <c r="F30" i="5"/>
  <c r="D30" i="5"/>
  <c r="I30" i="5"/>
  <c r="M30" i="5"/>
  <c r="E30" i="5"/>
  <c r="A30" i="5"/>
  <c r="D43" i="5"/>
  <c r="F43" i="5"/>
  <c r="J43" i="5"/>
  <c r="M43" i="5"/>
  <c r="I43" i="5"/>
  <c r="E43" i="5"/>
  <c r="A43" i="5"/>
  <c r="J33" i="5"/>
  <c r="F33" i="5"/>
  <c r="M33" i="5"/>
  <c r="E33" i="5"/>
  <c r="I33" i="5"/>
  <c r="D33" i="5"/>
  <c r="A33" i="5"/>
  <c r="D13" i="5"/>
  <c r="F13" i="5"/>
  <c r="J13" i="5"/>
  <c r="M13" i="5"/>
  <c r="E13" i="5"/>
  <c r="I13" i="5"/>
  <c r="A13" i="5"/>
  <c r="D26" i="5"/>
  <c r="E26" i="5"/>
  <c r="F26" i="5"/>
  <c r="I26" i="5"/>
  <c r="J26" i="5"/>
  <c r="M26" i="5"/>
  <c r="A26" i="5"/>
  <c r="D25" i="5"/>
  <c r="F25" i="5"/>
  <c r="J25" i="5"/>
  <c r="M25" i="5"/>
  <c r="E25" i="5"/>
  <c r="I25" i="5"/>
  <c r="A25" i="5"/>
  <c r="D41" i="5"/>
  <c r="E41" i="5"/>
  <c r="I41" i="5"/>
  <c r="F41" i="5"/>
  <c r="J41" i="5"/>
  <c r="M41" i="5"/>
  <c r="A41" i="5"/>
  <c r="J42" i="5"/>
  <c r="F42" i="5"/>
  <c r="D42" i="5"/>
  <c r="E42" i="5"/>
  <c r="M42" i="5"/>
  <c r="I42" i="5"/>
  <c r="A42" i="5"/>
  <c r="D28" i="5"/>
  <c r="F28" i="5"/>
  <c r="J28" i="5"/>
  <c r="M28" i="5"/>
  <c r="E28" i="5"/>
  <c r="I28" i="5"/>
  <c r="A28" i="5"/>
  <c r="D40" i="5"/>
  <c r="F40" i="5"/>
  <c r="J40" i="5"/>
  <c r="M40" i="5"/>
  <c r="E40" i="5"/>
  <c r="I40" i="5"/>
  <c r="A40" i="5"/>
  <c r="D16" i="5"/>
  <c r="F16" i="5"/>
  <c r="J16" i="5"/>
  <c r="M16" i="5"/>
  <c r="I16" i="5"/>
  <c r="E16" i="5"/>
  <c r="A16" i="5"/>
  <c r="D20" i="5"/>
  <c r="E20" i="5"/>
  <c r="F20" i="5"/>
  <c r="I20" i="5"/>
  <c r="J20" i="5"/>
  <c r="M20" i="5"/>
  <c r="A20" i="5"/>
  <c r="J12" i="5"/>
  <c r="F12" i="5"/>
  <c r="D12" i="5"/>
  <c r="I12" i="5"/>
  <c r="M12" i="5"/>
  <c r="E12" i="5"/>
  <c r="A12" i="5"/>
  <c r="D11" i="5"/>
  <c r="E11" i="5"/>
  <c r="F11" i="5"/>
  <c r="J11" i="5"/>
  <c r="I11" i="5"/>
  <c r="M11" i="5"/>
  <c r="A11" i="5"/>
  <c r="J21" i="5"/>
  <c r="F21" i="5"/>
  <c r="D21" i="5"/>
  <c r="E21" i="5"/>
  <c r="M21" i="5"/>
  <c r="I21" i="5"/>
  <c r="A21" i="5"/>
  <c r="D23" i="5"/>
  <c r="E23" i="5"/>
  <c r="F23" i="5"/>
  <c r="I23" i="5"/>
  <c r="J23" i="5"/>
  <c r="M23" i="5"/>
  <c r="A23" i="5"/>
  <c r="D31" i="5"/>
  <c r="F31" i="5"/>
  <c r="J31" i="5"/>
  <c r="M31" i="5"/>
  <c r="E31" i="5"/>
  <c r="I31" i="5"/>
  <c r="A31" i="5"/>
  <c r="J18" i="5"/>
  <c r="F18" i="5"/>
  <c r="D18" i="5"/>
  <c r="E18" i="5"/>
  <c r="I18" i="5"/>
  <c r="M18" i="5"/>
  <c r="A18" i="5"/>
  <c r="J39" i="5"/>
  <c r="F39" i="5"/>
  <c r="M39" i="5"/>
  <c r="D39" i="5"/>
  <c r="I39" i="5"/>
  <c r="E39" i="5"/>
  <c r="A39" i="5"/>
  <c r="D44" i="5"/>
  <c r="E44" i="5"/>
  <c r="I44" i="5"/>
  <c r="J44" i="5"/>
  <c r="M44" i="5"/>
  <c r="F44" i="5"/>
  <c r="A44" i="5"/>
  <c r="D35" i="5"/>
  <c r="E35" i="5"/>
  <c r="F35" i="5"/>
  <c r="I35" i="5"/>
  <c r="J35" i="5"/>
  <c r="M35" i="5"/>
  <c r="A35" i="5"/>
  <c r="D29" i="5"/>
  <c r="E29" i="5"/>
  <c r="F29" i="5"/>
  <c r="M29" i="5"/>
  <c r="I29" i="5"/>
  <c r="J29" i="5"/>
  <c r="A29" i="5"/>
</calcChain>
</file>

<file path=xl/comments1.xml><?xml version="1.0" encoding="utf-8"?>
<comments xmlns="http://schemas.openxmlformats.org/spreadsheetml/2006/main">
  <authors>
    <author>asakaze</author>
  </authors>
  <commentList>
    <comment ref="J3" authorId="0" shapeId="0">
      <text>
        <r>
          <rPr>
            <sz val="10"/>
            <color indexed="81"/>
            <rFont val="ＭＳ Ｐゴシック"/>
            <family val="3"/>
            <charset val="128"/>
          </rPr>
          <t>曲線の半径を入力します。</t>
        </r>
      </text>
    </comment>
    <comment ref="D6" authorId="0" shapeId="0">
      <text>
        <r>
          <rPr>
            <sz val="10"/>
            <color indexed="81"/>
            <rFont val="ＭＳ Ｐゴシック"/>
            <family val="3"/>
            <charset val="128"/>
          </rPr>
          <t>ＢＣ点の座標を入力します。</t>
        </r>
      </text>
    </comment>
    <comment ref="K6" authorId="0" shapeId="0">
      <text>
        <r>
          <rPr>
            <sz val="10"/>
            <color indexed="81"/>
            <rFont val="ＭＳ Ｐゴシック"/>
            <family val="3"/>
            <charset val="128"/>
          </rPr>
          <t xml:space="preserve">幅杭までの幅員を入力します。
</t>
        </r>
        <r>
          <rPr>
            <b/>
            <sz val="10"/>
            <color indexed="10"/>
            <rFont val="ＭＳ Ｐゴシック"/>
            <family val="3"/>
            <charset val="128"/>
          </rPr>
          <t>※左右に「０」を入力すると、中心座標のみ計算します。</t>
        </r>
      </text>
    </comment>
    <comment ref="N6" authorId="0" shapeId="0">
      <text>
        <r>
          <rPr>
            <sz val="10"/>
            <color indexed="81"/>
            <rFont val="ＭＳ Ｐゴシック"/>
            <family val="3"/>
            <charset val="128"/>
          </rPr>
          <t>「０」を入力すると「左カーブ」、「１」を入力すると「右カーブ」で計算します。</t>
        </r>
      </text>
    </comment>
    <comment ref="S6" authorId="0" shapeId="0">
      <text>
        <r>
          <rPr>
            <sz val="10"/>
            <color indexed="81"/>
            <rFont val="ＭＳ Ｐゴシック"/>
            <family val="3"/>
            <charset val="128"/>
          </rPr>
          <t>ＢＣ，ＩＰの座標と半径よりＩＡとＣＬを計算し、表示します。
※この値は印刷されません。</t>
        </r>
      </text>
    </comment>
    <comment ref="D7" authorId="0" shapeId="0">
      <text>
        <r>
          <rPr>
            <sz val="10"/>
            <color indexed="81"/>
            <rFont val="ＭＳ Ｐゴシック"/>
            <family val="3"/>
            <charset val="128"/>
          </rPr>
          <t>ＩＰ点の座標を入力します。</t>
        </r>
      </text>
    </comment>
    <comment ref="A11" authorId="0" shapeId="0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</t>
        </r>
        <r>
          <rPr>
            <sz val="10"/>
            <color indexed="81"/>
            <rFont val="ＭＳ Ｐゴシック"/>
            <family val="3"/>
            <charset val="128"/>
          </rPr>
          <t>」を表示します。</t>
        </r>
      </text>
    </comment>
    <comment ref="C11" authorId="0" shapeId="0">
      <text>
        <r>
          <rPr>
            <sz val="10"/>
            <color indexed="81"/>
            <rFont val="ＭＳ Ｐゴシック"/>
            <family val="3"/>
            <charset val="128"/>
          </rPr>
          <t>ＢＣからの距離を入力します。</t>
        </r>
      </text>
    </comment>
  </commentList>
</comments>
</file>

<file path=xl/sharedStrings.xml><?xml version="1.0" encoding="utf-8"?>
<sst xmlns="http://schemas.openxmlformats.org/spreadsheetml/2006/main" count="67" uniqueCount="55">
  <si>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</si>
  <si>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</si>
  <si>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座　　標</t>
    <rPh sb="0" eb="1">
      <t>ザ</t>
    </rPh>
    <rPh sb="3" eb="4">
      <t>シルベ</t>
    </rPh>
    <phoneticPr fontId="1"/>
  </si>
  <si>
    <t>--</t>
    <phoneticPr fontId="1"/>
  </si>
  <si>
    <t>Ｘ</t>
    <phoneticPr fontId="1"/>
  </si>
  <si>
    <t>Ｙ</t>
    <phoneticPr fontId="1"/>
  </si>
  <si>
    <t>距　離</t>
    <rPh sb="0" eb="1">
      <t>ヘダ</t>
    </rPh>
    <rPh sb="2" eb="3">
      <t>リ</t>
    </rPh>
    <phoneticPr fontId="1"/>
  </si>
  <si>
    <t>件　名</t>
    <rPh sb="0" eb="1">
      <t>ケン</t>
    </rPh>
    <rPh sb="2" eb="3">
      <t>メイ</t>
    </rPh>
    <phoneticPr fontId="1"/>
  </si>
  <si>
    <t>幅員</t>
    <rPh sb="0" eb="2">
      <t>フクイン</t>
    </rPh>
    <phoneticPr fontId="1"/>
  </si>
  <si>
    <t>°</t>
    <phoneticPr fontId="1"/>
  </si>
  <si>
    <t>’</t>
    <phoneticPr fontId="1"/>
  </si>
  <si>
    <t>”</t>
    <phoneticPr fontId="1"/>
  </si>
  <si>
    <t>〕</t>
    <phoneticPr fontId="1"/>
  </si>
  <si>
    <t>〕</t>
    <phoneticPr fontId="1"/>
  </si>
  <si>
    <t>Ｘ</t>
  </si>
  <si>
    <t>番
号</t>
    <rPh sb="0" eb="1">
      <t>バン</t>
    </rPh>
    <rPh sb="2" eb="3">
      <t>ゴウ</t>
    </rPh>
    <phoneticPr fontId="1"/>
  </si>
  <si>
    <t>曲線のタイプ</t>
    <rPh sb="0" eb="2">
      <t>キョクセン</t>
    </rPh>
    <phoneticPr fontId="1"/>
  </si>
  <si>
    <t>左：０ 右：１</t>
    <rPh sb="0" eb="1">
      <t>ヒダリ</t>
    </rPh>
    <rPh sb="4" eb="5">
      <t>ミギ</t>
    </rPh>
    <phoneticPr fontId="1"/>
  </si>
  <si>
    <t>＞</t>
    <phoneticPr fontId="1"/>
  </si>
  <si>
    <t>曲線の半径＝</t>
    <rPh sb="0" eb="2">
      <t>キョクセン</t>
    </rPh>
    <rPh sb="3" eb="5">
      <t>ハンケイ</t>
    </rPh>
    <phoneticPr fontId="1"/>
  </si>
  <si>
    <t>左:〔</t>
    <rPh sb="0" eb="1">
      <t>ヒダリ</t>
    </rPh>
    <phoneticPr fontId="1"/>
  </si>
  <si>
    <t>右:〔</t>
    <rPh sb="0" eb="1">
      <t>ミギ</t>
    </rPh>
    <phoneticPr fontId="1"/>
  </si>
  <si>
    <t>＜</t>
    <phoneticPr fontId="1"/>
  </si>
  <si>
    <t>θ</t>
    <phoneticPr fontId="1"/>
  </si>
  <si>
    <t>マイナス補正</t>
    <rPh sb="4" eb="6">
      <t>ホセイ</t>
    </rPh>
    <phoneticPr fontId="1"/>
  </si>
  <si>
    <t>ρ＝</t>
    <phoneticPr fontId="1"/>
  </si>
  <si>
    <t>1/ρ=</t>
    <phoneticPr fontId="1"/>
  </si>
  <si>
    <t>弦長</t>
    <rPh sb="0" eb="2">
      <t>ゲンチョウ</t>
    </rPh>
    <phoneticPr fontId="1"/>
  </si>
  <si>
    <t>中心座標Ｘ</t>
    <rPh sb="0" eb="2">
      <t>チュウシン</t>
    </rPh>
    <rPh sb="2" eb="4">
      <t>ザヒョウ</t>
    </rPh>
    <phoneticPr fontId="1"/>
  </si>
  <si>
    <t>中心座標Ｙ</t>
    <rPh sb="0" eb="2">
      <t>チュウシン</t>
    </rPh>
    <rPh sb="2" eb="4">
      <t>ザヒョウ</t>
    </rPh>
    <phoneticPr fontId="1"/>
  </si>
  <si>
    <t>左方向角</t>
    <rPh sb="0" eb="1">
      <t>ヒダリ</t>
    </rPh>
    <rPh sb="1" eb="3">
      <t>ホウコウ</t>
    </rPh>
    <rPh sb="3" eb="4">
      <t>カク</t>
    </rPh>
    <phoneticPr fontId="1"/>
  </si>
  <si>
    <t>★プラス補正</t>
    <rPh sb="4" eb="6">
      <t>ホセイ</t>
    </rPh>
    <phoneticPr fontId="1"/>
  </si>
  <si>
    <t>右方向角</t>
    <rPh sb="0" eb="3">
      <t>ミギホウコウ</t>
    </rPh>
    <rPh sb="3" eb="4">
      <t>カク</t>
    </rPh>
    <phoneticPr fontId="1"/>
  </si>
  <si>
    <t>左座標Ｘ</t>
    <rPh sb="0" eb="1">
      <t>ヒダリ</t>
    </rPh>
    <rPh sb="1" eb="3">
      <t>ザヒョウ</t>
    </rPh>
    <phoneticPr fontId="1"/>
  </si>
  <si>
    <t>左座標Ｙ</t>
    <rPh sb="0" eb="1">
      <t>ヒダリ</t>
    </rPh>
    <rPh sb="1" eb="3">
      <t>ザヒョウ</t>
    </rPh>
    <phoneticPr fontId="1"/>
  </si>
  <si>
    <t>右座標Ｘ</t>
    <rPh sb="0" eb="1">
      <t>ミギ</t>
    </rPh>
    <rPh sb="1" eb="3">
      <t>ザヒョウ</t>
    </rPh>
    <phoneticPr fontId="1"/>
  </si>
  <si>
    <t>右座標Ｙ</t>
    <rPh sb="0" eb="1">
      <t>ミギ</t>
    </rPh>
    <rPh sb="1" eb="3">
      <t>ザヒョウ</t>
    </rPh>
    <phoneticPr fontId="1"/>
  </si>
  <si>
    <t>ＩＡ＝</t>
    <phoneticPr fontId="1"/>
  </si>
  <si>
    <t>ＣＬ＝</t>
    <phoneticPr fontId="1"/>
  </si>
  <si>
    <t>°</t>
    <phoneticPr fontId="1"/>
  </si>
  <si>
    <t>’</t>
    <phoneticPr fontId="1"/>
  </si>
  <si>
    <t>”</t>
    <phoneticPr fontId="1"/>
  </si>
  <si>
    <t>IA＝</t>
    <phoneticPr fontId="1"/>
  </si>
  <si>
    <t>CL＝</t>
    <phoneticPr fontId="1"/>
  </si>
  <si>
    <t>距　離
ＢＣ～</t>
    <rPh sb="0" eb="1">
      <t>ヘダ</t>
    </rPh>
    <rPh sb="2" eb="3">
      <t>リ</t>
    </rPh>
    <phoneticPr fontId="1"/>
  </si>
  <si>
    <t>サンプルデータ５</t>
    <phoneticPr fontId="1"/>
  </si>
  <si>
    <t>STA700+00</t>
    <phoneticPr fontId="1"/>
  </si>
  <si>
    <t>IP</t>
    <phoneticPr fontId="1"/>
  </si>
  <si>
    <t>※このシートで実際に計算できます。（入力項目欄：黄色、計算結果欄：緑色）</t>
  </si>
  <si>
    <t>Ｂ.Ｃ.</t>
    <phoneticPr fontId="1"/>
  </si>
  <si>
    <t>----</t>
    <phoneticPr fontId="1"/>
  </si>
  <si>
    <t>Ｉ.Ｐ.</t>
    <phoneticPr fontId="1"/>
  </si>
  <si>
    <t>中 心 座 標</t>
    <rPh sb="0" eb="1">
      <t>ナカ</t>
    </rPh>
    <rPh sb="2" eb="3">
      <t>ココロ</t>
    </rPh>
    <rPh sb="4" eb="5">
      <t>ザ</t>
    </rPh>
    <rPh sb="6" eb="7">
      <t>シルベ</t>
    </rPh>
    <phoneticPr fontId="1"/>
  </si>
  <si>
    <t>左 幅 杭 座 標</t>
    <rPh sb="0" eb="1">
      <t>ヒダリ</t>
    </rPh>
    <rPh sb="2" eb="3">
      <t>ハバ</t>
    </rPh>
    <rPh sb="4" eb="5">
      <t>クイ</t>
    </rPh>
    <phoneticPr fontId="1"/>
  </si>
  <si>
    <t>右 幅 杭 座 標</t>
    <rPh sb="0" eb="1">
      <t>ミギ</t>
    </rPh>
    <rPh sb="2" eb="3">
      <t>ハバ</t>
    </rPh>
    <rPh sb="4" eb="5">
      <t>クイ</t>
    </rPh>
    <rPh sb="6" eb="7">
      <t>ザ</t>
    </rPh>
    <rPh sb="8" eb="9">
      <t>シルベ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</si>
</sst>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00_ "/>
    <numFmt numFmtId="182" formatCode="0_ "/>
    <numFmt numFmtId="183" formatCode="0.00_ "/>
    <numFmt numFmtId="184" formatCode="0.0000_ "/>
    <numFmt numFmtId="189" formatCode="#,##0.000_ "/>
  </numFmts>
  <fonts count="1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83">
    <border>
      <left/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4">
    <xf numFmtId="0" fontId="0" fillId="0" borderId="0" xfId="0"/>
    <xf numFmtId="0" fontId="4" fillId="0" borderId="0" xfId="0" applyFon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vertical="center"/>
      <protection hidden="1"/>
    </xf>
    <xf numFmtId="176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Border="1" applyAlignment="1" applyProtection="1">
      <protection hidden="1"/>
    </xf>
    <xf numFmtId="176" fontId="8" fillId="0" borderId="0" xfId="0" applyNumberFormat="1" applyFont="1" applyBorder="1" applyAlignment="1" applyProtection="1">
      <protection hidden="1"/>
    </xf>
    <xf numFmtId="176" fontId="8" fillId="0" borderId="0" xfId="0" applyNumberFormat="1" applyFont="1" applyProtection="1">
      <protection hidden="1"/>
    </xf>
    <xf numFmtId="49" fontId="8" fillId="0" borderId="0" xfId="0" applyNumberFormat="1" applyFont="1" applyProtection="1">
      <protection hidden="1"/>
    </xf>
    <xf numFmtId="182" fontId="8" fillId="0" borderId="0" xfId="0" applyNumberFormat="1" applyFont="1" applyProtection="1">
      <protection hidden="1"/>
    </xf>
    <xf numFmtId="182" fontId="8" fillId="0" borderId="0" xfId="0" applyNumberFormat="1" applyFont="1" applyAlignment="1" applyProtection="1">
      <alignment horizontal="center"/>
      <protection hidden="1"/>
    </xf>
    <xf numFmtId="183" fontId="8" fillId="0" borderId="0" xfId="0" applyNumberFormat="1" applyFont="1" applyAlignment="1" applyProtection="1">
      <alignment horizontal="center"/>
      <protection hidden="1"/>
    </xf>
    <xf numFmtId="176" fontId="8" fillId="0" borderId="0" xfId="0" applyNumberFormat="1" applyFont="1" applyAlignme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84" fontId="8" fillId="0" borderId="0" xfId="0" applyNumberFormat="1" applyFont="1" applyProtection="1">
      <protection hidden="1"/>
    </xf>
    <xf numFmtId="176" fontId="4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quotePrefix="1" applyAlignment="1" applyProtection="1">
      <alignment horizontal="right"/>
      <protection hidden="1"/>
    </xf>
    <xf numFmtId="0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10" fillId="0" borderId="0" xfId="0" applyFont="1" applyAlignment="1" applyProtection="1">
      <alignment vertical="center"/>
      <protection hidden="1"/>
    </xf>
    <xf numFmtId="49" fontId="9" fillId="0" borderId="0" xfId="1" applyNumberFormat="1" applyAlignment="1" applyProtection="1">
      <alignment vertical="center"/>
      <protection hidden="1"/>
    </xf>
    <xf numFmtId="0" fontId="9" fillId="0" borderId="0" xfId="1" applyAlignment="1" applyProtection="1"/>
    <xf numFmtId="0" fontId="14" fillId="0" borderId="0" xfId="0" applyFont="1" applyAlignment="1">
      <alignment vertical="center"/>
    </xf>
    <xf numFmtId="0" fontId="3" fillId="0" borderId="24" xfId="0" applyFont="1" applyBorder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15" fillId="0" borderId="39" xfId="0" applyFont="1" applyBorder="1" applyAlignment="1" applyProtection="1">
      <alignment horizontal="center" vertical="center"/>
      <protection hidden="1"/>
    </xf>
    <xf numFmtId="0" fontId="15" fillId="0" borderId="55" xfId="0" applyFont="1" applyBorder="1" applyAlignment="1" applyProtection="1">
      <alignment horizontal="center" vertical="center"/>
      <protection hidden="1"/>
    </xf>
    <xf numFmtId="0" fontId="16" fillId="2" borderId="74" xfId="0" applyFont="1" applyFill="1" applyBorder="1" applyAlignment="1" applyProtection="1">
      <alignment vertical="center"/>
      <protection locked="0"/>
    </xf>
    <xf numFmtId="0" fontId="16" fillId="2" borderId="55" xfId="0" applyFont="1" applyFill="1" applyBorder="1" applyAlignment="1" applyProtection="1">
      <alignment vertical="center"/>
      <protection locked="0"/>
    </xf>
    <xf numFmtId="0" fontId="15" fillId="0" borderId="74" xfId="0" applyFont="1" applyBorder="1" applyAlignment="1" applyProtection="1">
      <alignment horizontal="right" vertical="center"/>
      <protection hidden="1"/>
    </xf>
    <xf numFmtId="0" fontId="15" fillId="0" borderId="55" xfId="0" applyFont="1" applyBorder="1" applyAlignment="1" applyProtection="1">
      <alignment horizontal="right" vertical="center"/>
      <protection hidden="1"/>
    </xf>
    <xf numFmtId="189" fontId="16" fillId="2" borderId="55" xfId="0" applyNumberFormat="1" applyFont="1" applyFill="1" applyBorder="1" applyAlignment="1" applyProtection="1">
      <alignment horizontal="left" vertical="center"/>
      <protection locked="0"/>
    </xf>
    <xf numFmtId="189" fontId="16" fillId="2" borderId="75" xfId="0" applyNumberFormat="1" applyFont="1" applyFill="1" applyBorder="1" applyAlignment="1" applyProtection="1">
      <alignment horizontal="left" vertical="center"/>
      <protection locked="0"/>
    </xf>
    <xf numFmtId="0" fontId="15" fillId="0" borderId="56" xfId="0" applyFont="1" applyBorder="1" applyAlignment="1" applyProtection="1">
      <alignment horizontal="center" vertical="center"/>
      <protection hidden="1"/>
    </xf>
    <xf numFmtId="0" fontId="15" fillId="0" borderId="57" xfId="0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0" fontId="15" fillId="0" borderId="60" xfId="0" applyFont="1" applyBorder="1" applyAlignment="1" applyProtection="1">
      <alignment horizontal="center" vertical="center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horizontal="center" vertical="center"/>
      <protection hidden="1"/>
    </xf>
    <xf numFmtId="0" fontId="15" fillId="0" borderId="77" xfId="0" applyFont="1" applyBorder="1" applyAlignment="1" applyProtection="1">
      <alignment horizontal="center" vertical="center"/>
      <protection hidden="1"/>
    </xf>
    <xf numFmtId="0" fontId="15" fillId="0" borderId="78" xfId="0" applyFont="1" applyBorder="1" applyAlignment="1" applyProtection="1">
      <alignment horizontal="center" vertical="center"/>
      <protection hidden="1"/>
    </xf>
    <xf numFmtId="0" fontId="15" fillId="0" borderId="58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/>
      <protection hidden="1"/>
    </xf>
    <xf numFmtId="0" fontId="15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3" fillId="0" borderId="2" xfId="0" quotePrefix="1" applyFont="1" applyBorder="1" applyAlignment="1" applyProtection="1">
      <alignment horizontal="right"/>
      <protection hidden="1"/>
    </xf>
    <xf numFmtId="0" fontId="3" fillId="0" borderId="3" xfId="0" quotePrefix="1" applyFont="1" applyBorder="1" applyAlignment="1" applyProtection="1">
      <alignment horizontal="right"/>
      <protection hidden="1"/>
    </xf>
    <xf numFmtId="0" fontId="3" fillId="0" borderId="65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79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left" vertical="center"/>
      <protection hidden="1"/>
    </xf>
    <xf numFmtId="49" fontId="16" fillId="2" borderId="7" xfId="0" applyNumberFormat="1" applyFont="1" applyFill="1" applyBorder="1" applyAlignment="1" applyProtection="1">
      <alignment horizontal="left" vertical="center"/>
      <protection locked="0"/>
    </xf>
    <xf numFmtId="176" fontId="16" fillId="2" borderId="22" xfId="0" applyNumberFormat="1" applyFont="1" applyFill="1" applyBorder="1" applyAlignment="1" applyProtection="1">
      <alignment vertical="center"/>
      <protection locked="0"/>
    </xf>
    <xf numFmtId="176" fontId="16" fillId="2" borderId="5" xfId="0" applyNumberFormat="1" applyFont="1" applyFill="1" applyBorder="1" applyAlignment="1" applyProtection="1">
      <alignment vertical="center"/>
      <protection locked="0"/>
    </xf>
    <xf numFmtId="182" fontId="3" fillId="0" borderId="5" xfId="0" quotePrefix="1" applyNumberFormat="1" applyFont="1" applyBorder="1" applyAlignment="1" applyProtection="1">
      <alignment horizontal="center" vertical="center"/>
      <protection hidden="1"/>
    </xf>
    <xf numFmtId="182" fontId="3" fillId="0" borderId="6" xfId="0" quotePrefix="1" applyNumberFormat="1" applyFont="1" applyBorder="1" applyAlignment="1" applyProtection="1">
      <alignment horizontal="center" vertical="center"/>
      <protection hidden="1"/>
    </xf>
    <xf numFmtId="182" fontId="3" fillId="0" borderId="7" xfId="0" quotePrefix="1" applyNumberFormat="1" applyFont="1" applyBorder="1" applyAlignment="1" applyProtection="1">
      <alignment horizontal="center" vertical="center"/>
      <protection hidden="1"/>
    </xf>
    <xf numFmtId="182" fontId="3" fillId="0" borderId="8" xfId="0" quotePrefix="1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176" fontId="16" fillId="2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protection hidden="1"/>
    </xf>
    <xf numFmtId="0" fontId="3" fillId="0" borderId="19" xfId="0" applyFont="1" applyFill="1" applyBorder="1" applyAlignment="1" applyProtection="1">
      <alignment horizontal="right"/>
      <protection hidden="1"/>
    </xf>
    <xf numFmtId="182" fontId="16" fillId="2" borderId="0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left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49" fontId="16" fillId="2" borderId="23" xfId="0" applyNumberFormat="1" applyFont="1" applyFill="1" applyBorder="1" applyAlignment="1" applyProtection="1">
      <alignment horizontal="left" vertical="center"/>
      <protection locked="0"/>
    </xf>
    <xf numFmtId="176" fontId="16" fillId="2" borderId="9" xfId="0" applyNumberFormat="1" applyFont="1" applyFill="1" applyBorder="1" applyAlignment="1" applyProtection="1">
      <alignment vertical="center"/>
      <protection locked="0"/>
    </xf>
    <xf numFmtId="176" fontId="16" fillId="2" borderId="24" xfId="0" applyNumberFormat="1" applyFont="1" applyFill="1" applyBorder="1" applyAlignment="1" applyProtection="1">
      <alignment vertical="center"/>
      <protection locked="0"/>
    </xf>
    <xf numFmtId="182" fontId="3" fillId="3" borderId="24" xfId="0" applyNumberFormat="1" applyFont="1" applyFill="1" applyBorder="1" applyAlignment="1" applyProtection="1">
      <alignment vertical="center"/>
      <protection hidden="1"/>
    </xf>
    <xf numFmtId="182" fontId="3" fillId="3" borderId="31" xfId="0" applyNumberFormat="1" applyFont="1" applyFill="1" applyBorder="1" applyAlignment="1" applyProtection="1">
      <alignment vertical="center"/>
      <protection hidden="1"/>
    </xf>
    <xf numFmtId="183" fontId="3" fillId="3" borderId="23" xfId="0" applyNumberFormat="1" applyFont="1" applyFill="1" applyBorder="1" applyAlignment="1" applyProtection="1">
      <alignment vertical="center"/>
      <protection hidden="1"/>
    </xf>
    <xf numFmtId="176" fontId="3" fillId="3" borderId="32" xfId="0" applyNumberFormat="1" applyFont="1" applyFill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horizontal="right" vertical="center"/>
      <protection hidden="1"/>
    </xf>
    <xf numFmtId="176" fontId="16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80" xfId="0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Protection="1">
      <protection hidden="1"/>
    </xf>
    <xf numFmtId="0" fontId="13" fillId="0" borderId="20" xfId="0" applyFont="1" applyBorder="1" applyAlignment="1" applyProtection="1">
      <alignment horizontal="center" vertical="center"/>
      <protection hidden="1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vertical="center"/>
      <protection hidden="1"/>
    </xf>
    <xf numFmtId="0" fontId="3" fillId="0" borderId="21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62" xfId="0" applyFont="1" applyBorder="1" applyAlignment="1" applyProtection="1">
      <alignment horizontal="center" vertical="center" wrapText="1"/>
      <protection hidden="1"/>
    </xf>
    <xf numFmtId="0" fontId="15" fillId="0" borderId="64" xfId="0" applyFont="1" applyBorder="1" applyAlignment="1" applyProtection="1">
      <alignment horizontal="center" vertical="center" wrapText="1"/>
      <protection hidden="1"/>
    </xf>
    <xf numFmtId="0" fontId="3" fillId="0" borderId="66" xfId="0" applyFont="1" applyBorder="1" applyAlignment="1" applyProtection="1">
      <alignment horizontal="center" vertical="center"/>
      <protection hidden="1"/>
    </xf>
    <xf numFmtId="0" fontId="3" fillId="0" borderId="67" xfId="0" applyFont="1" applyBorder="1" applyAlignment="1" applyProtection="1">
      <alignment horizontal="center" vertical="center"/>
      <protection hidden="1"/>
    </xf>
    <xf numFmtId="0" fontId="3" fillId="0" borderId="68" xfId="0" applyFont="1" applyBorder="1" applyAlignment="1" applyProtection="1">
      <alignment horizontal="center" vertical="center"/>
      <protection hidden="1"/>
    </xf>
    <xf numFmtId="0" fontId="3" fillId="0" borderId="69" xfId="0" applyFont="1" applyBorder="1" applyAlignment="1" applyProtection="1">
      <alignment horizontal="center" vertical="center"/>
      <protection hidden="1"/>
    </xf>
    <xf numFmtId="0" fontId="3" fillId="0" borderId="81" xfId="0" applyFont="1" applyBorder="1" applyAlignment="1" applyProtection="1">
      <alignment horizontal="center" vertical="center"/>
      <protection hidden="1"/>
    </xf>
    <xf numFmtId="0" fontId="3" fillId="0" borderId="63" xfId="0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79" xfId="0" applyFont="1" applyBorder="1" applyAlignment="1" applyProtection="1">
      <alignment horizontal="center"/>
      <protection hidden="1"/>
    </xf>
    <xf numFmtId="0" fontId="3" fillId="0" borderId="11" xfId="0" applyFont="1" applyBorder="1" applyProtection="1">
      <protection hidden="1"/>
    </xf>
    <xf numFmtId="189" fontId="16" fillId="2" borderId="25" xfId="0" applyNumberFormat="1" applyFont="1" applyFill="1" applyBorder="1" applyProtection="1">
      <protection locked="0"/>
    </xf>
    <xf numFmtId="176" fontId="3" fillId="3" borderId="5" xfId="0" applyNumberFormat="1" applyFont="1" applyFill="1" applyBorder="1" applyAlignment="1" applyProtection="1">
      <alignment horizontal="right"/>
      <protection hidden="1"/>
    </xf>
    <xf numFmtId="176" fontId="3" fillId="3" borderId="5" xfId="0" applyNumberFormat="1" applyFont="1" applyFill="1" applyBorder="1" applyAlignment="1" applyProtection="1">
      <protection hidden="1"/>
    </xf>
    <xf numFmtId="176" fontId="3" fillId="3" borderId="22" xfId="0" applyNumberFormat="1" applyFont="1" applyFill="1" applyBorder="1" applyAlignment="1" applyProtection="1">
      <protection hidden="1"/>
    </xf>
    <xf numFmtId="176" fontId="3" fillId="3" borderId="7" xfId="0" applyNumberFormat="1" applyFont="1" applyFill="1" applyBorder="1" applyAlignment="1" applyProtection="1">
      <protection hidden="1"/>
    </xf>
    <xf numFmtId="176" fontId="3" fillId="3" borderId="8" xfId="0" applyNumberFormat="1" applyFont="1" applyFill="1" applyBorder="1" applyProtection="1">
      <protection hidden="1"/>
    </xf>
    <xf numFmtId="176" fontId="3" fillId="3" borderId="33" xfId="0" applyNumberFormat="1" applyFont="1" applyFill="1" applyBorder="1" applyAlignment="1" applyProtection="1">
      <protection hidden="1"/>
    </xf>
    <xf numFmtId="176" fontId="3" fillId="3" borderId="48" xfId="0" applyNumberFormat="1" applyFont="1" applyFill="1" applyBorder="1" applyAlignment="1" applyProtection="1">
      <protection hidden="1"/>
    </xf>
    <xf numFmtId="0" fontId="3" fillId="3" borderId="22" xfId="0" applyFont="1" applyFill="1" applyBorder="1" applyAlignment="1" applyProtection="1">
      <protection hidden="1"/>
    </xf>
    <xf numFmtId="0" fontId="3" fillId="3" borderId="82" xfId="0" applyFont="1" applyFill="1" applyBorder="1" applyAlignment="1" applyProtection="1">
      <protection hidden="1"/>
    </xf>
    <xf numFmtId="0" fontId="3" fillId="0" borderId="12" xfId="0" applyFont="1" applyBorder="1" applyProtection="1">
      <protection hidden="1"/>
    </xf>
    <xf numFmtId="189" fontId="16" fillId="2" borderId="26" xfId="0" applyNumberFormat="1" applyFont="1" applyFill="1" applyBorder="1" applyProtection="1">
      <protection locked="0"/>
    </xf>
    <xf numFmtId="176" fontId="3" fillId="3" borderId="33" xfId="0" applyNumberFormat="1" applyFont="1" applyFill="1" applyBorder="1" applyAlignment="1" applyProtection="1">
      <alignment horizontal="right"/>
      <protection hidden="1"/>
    </xf>
    <xf numFmtId="176" fontId="3" fillId="3" borderId="61" xfId="0" applyNumberFormat="1" applyFont="1" applyFill="1" applyBorder="1" applyAlignment="1" applyProtection="1">
      <protection hidden="1"/>
    </xf>
    <xf numFmtId="176" fontId="3" fillId="3" borderId="25" xfId="0" applyNumberFormat="1" applyFont="1" applyFill="1" applyBorder="1" applyProtection="1">
      <protection hidden="1"/>
    </xf>
    <xf numFmtId="176" fontId="3" fillId="3" borderId="40" xfId="0" applyNumberFormat="1" applyFont="1" applyFill="1" applyBorder="1" applyAlignment="1" applyProtection="1">
      <protection hidden="1"/>
    </xf>
    <xf numFmtId="0" fontId="3" fillId="3" borderId="41" xfId="0" applyFont="1" applyFill="1" applyBorder="1" applyAlignment="1" applyProtection="1">
      <protection hidden="1"/>
    </xf>
    <xf numFmtId="0" fontId="3" fillId="3" borderId="42" xfId="0" applyFont="1" applyFill="1" applyBorder="1" applyAlignment="1" applyProtection="1">
      <protection hidden="1"/>
    </xf>
    <xf numFmtId="0" fontId="3" fillId="0" borderId="13" xfId="0" applyFont="1" applyBorder="1" applyProtection="1">
      <protection hidden="1"/>
    </xf>
    <xf numFmtId="189" fontId="16" fillId="2" borderId="27" xfId="0" applyNumberFormat="1" applyFont="1" applyFill="1" applyBorder="1" applyProtection="1">
      <protection locked="0"/>
    </xf>
    <xf numFmtId="176" fontId="3" fillId="3" borderId="19" xfId="0" applyNumberFormat="1" applyFont="1" applyFill="1" applyBorder="1" applyAlignment="1" applyProtection="1">
      <alignment horizontal="right"/>
      <protection hidden="1"/>
    </xf>
    <xf numFmtId="176" fontId="3" fillId="3" borderId="19" xfId="0" applyNumberFormat="1" applyFont="1" applyFill="1" applyBorder="1" applyAlignment="1" applyProtection="1">
      <protection hidden="1"/>
    </xf>
    <xf numFmtId="176" fontId="3" fillId="3" borderId="0" xfId="0" applyNumberFormat="1" applyFont="1" applyFill="1" applyBorder="1" applyAlignment="1" applyProtection="1">
      <protection hidden="1"/>
    </xf>
    <xf numFmtId="176" fontId="3" fillId="3" borderId="57" xfId="0" applyNumberFormat="1" applyFont="1" applyFill="1" applyBorder="1" applyAlignment="1" applyProtection="1">
      <protection hidden="1"/>
    </xf>
    <xf numFmtId="176" fontId="3" fillId="3" borderId="34" xfId="0" applyNumberFormat="1" applyFont="1" applyFill="1" applyBorder="1" applyProtection="1">
      <protection hidden="1"/>
    </xf>
    <xf numFmtId="176" fontId="3" fillId="3" borderId="52" xfId="0" applyNumberFormat="1" applyFont="1" applyFill="1" applyBorder="1" applyAlignment="1" applyProtection="1">
      <protection hidden="1"/>
    </xf>
    <xf numFmtId="0" fontId="3" fillId="3" borderId="53" xfId="0" applyFont="1" applyFill="1" applyBorder="1" applyAlignment="1" applyProtection="1">
      <protection hidden="1"/>
    </xf>
    <xf numFmtId="0" fontId="3" fillId="3" borderId="54" xfId="0" applyFont="1" applyFill="1" applyBorder="1" applyAlignment="1" applyProtection="1">
      <protection hidden="1"/>
    </xf>
    <xf numFmtId="189" fontId="16" fillId="2" borderId="28" xfId="0" applyNumberFormat="1" applyFont="1" applyFill="1" applyBorder="1" applyProtection="1">
      <protection locked="0"/>
    </xf>
    <xf numFmtId="176" fontId="3" fillId="3" borderId="35" xfId="0" applyNumberFormat="1" applyFont="1" applyFill="1" applyBorder="1" applyAlignment="1" applyProtection="1">
      <alignment horizontal="right"/>
      <protection hidden="1"/>
    </xf>
    <xf numFmtId="176" fontId="3" fillId="3" borderId="35" xfId="0" applyNumberFormat="1" applyFont="1" applyFill="1" applyBorder="1" applyAlignment="1" applyProtection="1">
      <protection hidden="1"/>
    </xf>
    <xf numFmtId="176" fontId="3" fillId="3" borderId="50" xfId="0" applyNumberFormat="1" applyFont="1" applyFill="1" applyBorder="1" applyAlignment="1" applyProtection="1">
      <protection hidden="1"/>
    </xf>
    <xf numFmtId="176" fontId="3" fillId="3" borderId="70" xfId="0" applyNumberFormat="1" applyFont="1" applyFill="1" applyBorder="1" applyAlignment="1" applyProtection="1">
      <protection hidden="1"/>
    </xf>
    <xf numFmtId="176" fontId="3" fillId="3" borderId="28" xfId="0" applyNumberFormat="1" applyFont="1" applyFill="1" applyBorder="1" applyProtection="1">
      <protection hidden="1"/>
    </xf>
    <xf numFmtId="0" fontId="3" fillId="3" borderId="50" xfId="0" applyFont="1" applyFill="1" applyBorder="1" applyAlignment="1" applyProtection="1">
      <protection hidden="1"/>
    </xf>
    <xf numFmtId="0" fontId="3" fillId="3" borderId="51" xfId="0" applyFont="1" applyFill="1" applyBorder="1" applyAlignment="1" applyProtection="1">
      <protection hidden="1"/>
    </xf>
    <xf numFmtId="189" fontId="16" fillId="2" borderId="29" xfId="0" applyNumberFormat="1" applyFont="1" applyFill="1" applyBorder="1" applyProtection="1">
      <protection locked="0"/>
    </xf>
    <xf numFmtId="176" fontId="3" fillId="3" borderId="36" xfId="0" applyNumberFormat="1" applyFont="1" applyFill="1" applyBorder="1" applyAlignment="1" applyProtection="1">
      <alignment horizontal="right"/>
      <protection hidden="1"/>
    </xf>
    <xf numFmtId="176" fontId="3" fillId="3" borderId="36" xfId="0" applyNumberFormat="1" applyFont="1" applyFill="1" applyBorder="1" applyAlignment="1" applyProtection="1">
      <protection hidden="1"/>
    </xf>
    <xf numFmtId="176" fontId="3" fillId="3" borderId="71" xfId="0" applyNumberFormat="1" applyFont="1" applyFill="1" applyBorder="1" applyAlignment="1" applyProtection="1">
      <protection hidden="1"/>
    </xf>
    <xf numFmtId="176" fontId="3" fillId="3" borderId="72" xfId="0" applyNumberFormat="1" applyFont="1" applyFill="1" applyBorder="1" applyAlignment="1" applyProtection="1">
      <protection hidden="1"/>
    </xf>
    <xf numFmtId="176" fontId="3" fillId="3" borderId="37" xfId="0" applyNumberFormat="1" applyFont="1" applyFill="1" applyBorder="1" applyProtection="1">
      <protection hidden="1"/>
    </xf>
    <xf numFmtId="176" fontId="3" fillId="3" borderId="45" xfId="0" applyNumberFormat="1" applyFont="1" applyFill="1" applyBorder="1" applyAlignment="1" applyProtection="1">
      <protection hidden="1"/>
    </xf>
    <xf numFmtId="0" fontId="3" fillId="3" borderId="46" xfId="0" applyFont="1" applyFill="1" applyBorder="1" applyAlignment="1" applyProtection="1">
      <protection hidden="1"/>
    </xf>
    <xf numFmtId="0" fontId="3" fillId="3" borderId="47" xfId="0" applyFont="1" applyFill="1" applyBorder="1" applyAlignment="1" applyProtection="1">
      <protection hidden="1"/>
    </xf>
    <xf numFmtId="0" fontId="3" fillId="3" borderId="48" xfId="0" applyFont="1" applyFill="1" applyBorder="1" applyAlignment="1" applyProtection="1">
      <protection hidden="1"/>
    </xf>
    <xf numFmtId="0" fontId="3" fillId="3" borderId="49" xfId="0" applyFont="1" applyFill="1" applyBorder="1" applyAlignment="1" applyProtection="1">
      <protection hidden="1"/>
    </xf>
    <xf numFmtId="0" fontId="3" fillId="0" borderId="14" xfId="0" applyFont="1" applyBorder="1" applyProtection="1">
      <protection hidden="1"/>
    </xf>
    <xf numFmtId="0" fontId="3" fillId="0" borderId="15" xfId="0" applyFont="1" applyBorder="1" applyProtection="1">
      <protection hidden="1"/>
    </xf>
    <xf numFmtId="0" fontId="3" fillId="0" borderId="16" xfId="0" applyFont="1" applyBorder="1" applyProtection="1">
      <protection hidden="1"/>
    </xf>
    <xf numFmtId="189" fontId="16" fillId="2" borderId="30" xfId="0" applyNumberFormat="1" applyFont="1" applyFill="1" applyBorder="1" applyProtection="1">
      <protection locked="0"/>
    </xf>
    <xf numFmtId="176" fontId="3" fillId="3" borderId="38" xfId="0" applyNumberFormat="1" applyFont="1" applyFill="1" applyBorder="1" applyAlignment="1" applyProtection="1">
      <alignment horizontal="right"/>
      <protection hidden="1"/>
    </xf>
    <xf numFmtId="176" fontId="3" fillId="3" borderId="38" xfId="0" applyNumberFormat="1" applyFont="1" applyFill="1" applyBorder="1" applyAlignment="1" applyProtection="1">
      <protection hidden="1"/>
    </xf>
    <xf numFmtId="176" fontId="3" fillId="3" borderId="43" xfId="0" applyNumberFormat="1" applyFont="1" applyFill="1" applyBorder="1" applyAlignment="1" applyProtection="1">
      <protection hidden="1"/>
    </xf>
    <xf numFmtId="176" fontId="3" fillId="3" borderId="73" xfId="0" applyNumberFormat="1" applyFont="1" applyFill="1" applyBorder="1" applyAlignment="1" applyProtection="1">
      <protection hidden="1"/>
    </xf>
    <xf numFmtId="176" fontId="3" fillId="3" borderId="30" xfId="0" applyNumberFormat="1" applyFont="1" applyFill="1" applyBorder="1" applyProtection="1">
      <protection hidden="1"/>
    </xf>
    <xf numFmtId="0" fontId="3" fillId="3" borderId="43" xfId="0" applyFont="1" applyFill="1" applyBorder="1" applyAlignment="1" applyProtection="1">
      <protection hidden="1"/>
    </xf>
    <xf numFmtId="0" fontId="3" fillId="3" borderId="44" xfId="0" applyFont="1" applyFill="1" applyBorder="1" applyAlignment="1" applyProtection="1"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right"/>
      <protection hidden="1"/>
    </xf>
    <xf numFmtId="0" fontId="3" fillId="0" borderId="0" xfId="0" quotePrefix="1" applyFont="1" applyFill="1" applyBorder="1" applyAlignment="1" applyProtection="1">
      <alignment horizontal="right"/>
      <protection hidden="1"/>
    </xf>
    <xf numFmtId="0" fontId="17" fillId="0" borderId="0" xfId="0" applyFont="1" applyFill="1" applyBorder="1" applyAlignment="1" applyProtection="1">
      <alignment horizontal="right"/>
      <protection hidden="1"/>
    </xf>
    <xf numFmtId="182" fontId="3" fillId="3" borderId="0" xfId="0" applyNumberFormat="1" applyFont="1" applyFill="1" applyBorder="1" applyAlignment="1" applyProtection="1">
      <alignment horizontal="left"/>
      <protection hidden="1"/>
    </xf>
    <xf numFmtId="0" fontId="3" fillId="3" borderId="0" xfId="0" applyFont="1" applyFill="1" applyBorder="1" applyAlignment="1" applyProtection="1">
      <alignment horizontal="left"/>
      <protection hidden="1"/>
    </xf>
    <xf numFmtId="183" fontId="3" fillId="3" borderId="0" xfId="0" applyNumberFormat="1" applyFont="1" applyFill="1" applyBorder="1" applyAlignment="1" applyProtection="1">
      <alignment horizontal="left"/>
      <protection hidden="1"/>
    </xf>
    <xf numFmtId="0" fontId="17" fillId="0" borderId="0" xfId="0" applyFont="1" applyBorder="1" applyAlignment="1" applyProtection="1">
      <alignment horizontal="right" vertical="center"/>
      <protection hidden="1"/>
    </xf>
    <xf numFmtId="176" fontId="3" fillId="3" borderId="0" xfId="0" applyNumberFormat="1" applyFont="1" applyFill="1" applyBorder="1" applyAlignment="1" applyProtection="1">
      <alignment horizontal="left" vertical="center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V53"/>
  <sheetViews>
    <sheetView showGridLines="0" showRowColHeaders="0" tabSelected="1" workbookViewId="0">
      <selection activeCell="C15" sqref="C15"/>
    </sheetView>
  </sheetViews>
  <sheetFormatPr defaultRowHeight="13.5" x14ac:dyDescent="0.15"/>
  <cols>
    <col min="1" max="1" width="2.375" style="15" customWidth="1"/>
    <col min="2" max="2" width="4" style="15" customWidth="1"/>
    <col min="3" max="3" width="10.625" style="19" customWidth="1"/>
    <col min="4" max="5" width="13.625" style="15" customWidth="1"/>
    <col min="6" max="6" width="4.625" style="15" customWidth="1"/>
    <col min="7" max="7" width="4.125" style="24" customWidth="1"/>
    <col min="8" max="8" width="6.125" style="24" customWidth="1"/>
    <col min="9" max="9" width="13.625" style="15" customWidth="1"/>
    <col min="10" max="10" width="4.125" style="15" customWidth="1"/>
    <col min="11" max="11" width="9.125" style="15" customWidth="1"/>
    <col min="12" max="12" width="1.625" style="15" customWidth="1"/>
    <col min="13" max="13" width="5.125" style="15" customWidth="1"/>
    <col min="14" max="14" width="3.625" style="15" customWidth="1"/>
    <col min="15" max="15" width="5.125" style="15" customWidth="1"/>
    <col min="16" max="16" width="4.75" style="15" customWidth="1"/>
    <col min="17" max="17" width="3.5" style="15" customWidth="1"/>
    <col min="18" max="18" width="3.125" style="15" customWidth="1"/>
    <col min="19" max="19" width="5.75" style="15" customWidth="1"/>
    <col min="20" max="26" width="9" style="15"/>
    <col min="27" max="27" width="10.5" style="15" hidden="1" customWidth="1"/>
    <col min="28" max="28" width="0" style="15" hidden="1" customWidth="1"/>
    <col min="29" max="29" width="3.5" style="15" hidden="1" customWidth="1"/>
    <col min="30" max="30" width="3.25" style="15" hidden="1" customWidth="1"/>
    <col min="31" max="31" width="3.375" style="15" hidden="1" customWidth="1"/>
    <col min="32" max="32" width="12.625" style="15" hidden="1" customWidth="1"/>
    <col min="33" max="33" width="11.625" style="15" hidden="1" customWidth="1"/>
    <col min="34" max="34" width="12" style="15" hidden="1" customWidth="1"/>
    <col min="35" max="35" width="12.625" style="15" hidden="1" customWidth="1"/>
    <col min="36" max="36" width="12.125" style="15" hidden="1" customWidth="1"/>
    <col min="37" max="37" width="13.125" style="15" hidden="1" customWidth="1"/>
    <col min="38" max="39" width="12.75" style="15" hidden="1" customWidth="1"/>
    <col min="40" max="40" width="12.25" style="15" hidden="1" customWidth="1"/>
    <col min="41" max="41" width="11.5" style="15" hidden="1" customWidth="1"/>
    <col min="42" max="42" width="13.125" style="15" hidden="1" customWidth="1"/>
    <col min="43" max="43" width="13.375" style="15" hidden="1" customWidth="1"/>
    <col min="44" max="44" width="11" style="15" hidden="1" customWidth="1"/>
    <col min="45" max="45" width="9.25" style="15" hidden="1" customWidth="1"/>
    <col min="46" max="46" width="11" style="15" hidden="1" customWidth="1"/>
    <col min="47" max="47" width="12.75" style="15" hidden="1" customWidth="1"/>
    <col min="48" max="48" width="12.625" style="15" hidden="1" customWidth="1"/>
    <col min="49" max="52" width="0" style="15" hidden="1" customWidth="1"/>
    <col min="53" max="16384" width="9" style="15"/>
  </cols>
  <sheetData>
    <row r="1" spans="1:48" ht="30" customHeight="1" x14ac:dyDescent="0.15">
      <c r="C1" s="33" t="s">
        <v>48</v>
      </c>
      <c r="D1" s="32"/>
      <c r="E1" s="30"/>
    </row>
    <row r="2" spans="1:48" s="1" customFormat="1" ht="34.5" customHeight="1" thickBot="1" x14ac:dyDescent="0.3">
      <c r="C2" s="2"/>
      <c r="D2" s="36" t="str">
        <f>IF(N6=1,"幅杭計算（曲線）＜右カーブ＞","幅杭計算（曲線）＜左カーブ＞")</f>
        <v>幅杭計算（曲線）＜左カーブ＞</v>
      </c>
      <c r="E2" s="36"/>
      <c r="F2" s="36"/>
      <c r="G2" s="36"/>
      <c r="H2" s="36"/>
      <c r="I2" s="36"/>
      <c r="J2" s="37"/>
      <c r="K2" s="37"/>
      <c r="L2" s="37"/>
      <c r="M2" s="35"/>
      <c r="N2" s="35"/>
      <c r="O2" s="3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48" s="1" customFormat="1" ht="18.75" customHeight="1" thickTop="1" thickBot="1" x14ac:dyDescent="0.2">
      <c r="B3" s="38" t="s">
        <v>7</v>
      </c>
      <c r="C3" s="39"/>
      <c r="D3" s="40" t="s">
        <v>45</v>
      </c>
      <c r="E3" s="41"/>
      <c r="F3" s="41"/>
      <c r="G3" s="41"/>
      <c r="H3" s="41"/>
      <c r="I3" s="41"/>
      <c r="J3" s="42" t="s">
        <v>19</v>
      </c>
      <c r="K3" s="43"/>
      <c r="L3" s="43"/>
      <c r="M3" s="44">
        <v>300</v>
      </c>
      <c r="N3" s="44"/>
      <c r="O3" s="45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48" s="7" customFormat="1" ht="16.5" customHeight="1" x14ac:dyDescent="0.15">
      <c r="B4" s="46" t="s">
        <v>0</v>
      </c>
      <c r="C4" s="47"/>
      <c r="D4" s="48" t="s">
        <v>2</v>
      </c>
      <c r="E4" s="49"/>
      <c r="F4" s="50" t="s">
        <v>1</v>
      </c>
      <c r="G4" s="50"/>
      <c r="H4" s="50"/>
      <c r="I4" s="51" t="s">
        <v>6</v>
      </c>
      <c r="J4" s="52" t="s">
        <v>8</v>
      </c>
      <c r="K4" s="52"/>
      <c r="L4" s="52"/>
      <c r="M4" s="53" t="s">
        <v>16</v>
      </c>
      <c r="N4" s="54"/>
      <c r="O4" s="5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1"/>
      <c r="AB4" s="1"/>
      <c r="AC4" s="1"/>
      <c r="AD4" s="1"/>
      <c r="AE4" s="1"/>
      <c r="AF4" s="6"/>
    </row>
    <row r="5" spans="1:48" s="7" customFormat="1" ht="16.5" customHeight="1" thickBot="1" x14ac:dyDescent="0.2">
      <c r="B5" s="56"/>
      <c r="C5" s="57"/>
      <c r="D5" s="58" t="s">
        <v>4</v>
      </c>
      <c r="E5" s="59" t="s">
        <v>5</v>
      </c>
      <c r="F5" s="60" t="s">
        <v>9</v>
      </c>
      <c r="G5" s="61" t="s">
        <v>10</v>
      </c>
      <c r="H5" s="62" t="s">
        <v>11</v>
      </c>
      <c r="I5" s="63"/>
      <c r="J5" s="64"/>
      <c r="K5" s="64"/>
      <c r="L5" s="64"/>
      <c r="M5" s="65"/>
      <c r="N5" s="64"/>
      <c r="O5" s="66"/>
      <c r="P5" s="175"/>
      <c r="Q5" s="176" t="s">
        <v>39</v>
      </c>
      <c r="R5" s="177" t="s">
        <v>40</v>
      </c>
      <c r="S5" s="177" t="s">
        <v>41</v>
      </c>
      <c r="T5" s="8"/>
      <c r="U5" s="8"/>
      <c r="V5" s="8"/>
      <c r="W5" s="8"/>
      <c r="X5" s="8"/>
      <c r="Y5" s="8"/>
      <c r="Z5" s="8"/>
      <c r="AE5" s="7">
        <f>SUM(AA6:AD6)</f>
        <v>4</v>
      </c>
      <c r="AF5" s="7">
        <f>IF(AND(AE5=4,AF6=0,AG6=0),-1,0)</f>
        <v>0</v>
      </c>
    </row>
    <row r="6" spans="1:48" s="10" customFormat="1" ht="17.25" customHeight="1" thickTop="1" x14ac:dyDescent="0.15">
      <c r="B6" s="67" t="s">
        <v>49</v>
      </c>
      <c r="C6" s="68" t="s">
        <v>46</v>
      </c>
      <c r="D6" s="69">
        <v>175086.861</v>
      </c>
      <c r="E6" s="70">
        <v>-13987.411</v>
      </c>
      <c r="F6" s="71" t="s">
        <v>3</v>
      </c>
      <c r="G6" s="72" t="s">
        <v>3</v>
      </c>
      <c r="H6" s="73" t="s">
        <v>3</v>
      </c>
      <c r="I6" s="74" t="s">
        <v>50</v>
      </c>
      <c r="J6" s="75" t="s">
        <v>20</v>
      </c>
      <c r="K6" s="76">
        <v>20</v>
      </c>
      <c r="L6" s="77" t="s">
        <v>12</v>
      </c>
      <c r="M6" s="78" t="s">
        <v>22</v>
      </c>
      <c r="N6" s="79">
        <v>0</v>
      </c>
      <c r="O6" s="80" t="s">
        <v>18</v>
      </c>
      <c r="P6" s="178" t="s">
        <v>42</v>
      </c>
      <c r="Q6" s="179">
        <f>IF(AE6=4,INT(AJ8),"")</f>
        <v>19</v>
      </c>
      <c r="R6" s="180">
        <f>IF(AE6=4,INT((AJ8-Q6)*60),"")</f>
        <v>5</v>
      </c>
      <c r="S6" s="181">
        <f>IF(AE6=4,(AJ8-Q6-R6/60)*3600,"")</f>
        <v>54.475214603166947</v>
      </c>
      <c r="T6" s="9"/>
      <c r="U6" s="9"/>
      <c r="V6" s="9"/>
      <c r="W6" s="9"/>
      <c r="X6" s="9"/>
      <c r="Y6" s="9"/>
      <c r="Z6" s="9"/>
      <c r="AA6" s="10">
        <f>IF(D6&lt;&gt;"",1,0)</f>
        <v>1</v>
      </c>
      <c r="AB6" s="10">
        <f>IF(E6&lt;&gt;"",1,0)</f>
        <v>1</v>
      </c>
      <c r="AC6" s="10">
        <f>IF(D7&lt;&gt;"",1,0)</f>
        <v>1</v>
      </c>
      <c r="AD6" s="10">
        <f>IF(E7&lt;&gt;"",1,0)</f>
        <v>1</v>
      </c>
      <c r="AE6" s="10">
        <f>SUM(AA6:AD6)+AF5</f>
        <v>4</v>
      </c>
      <c r="AF6" s="11">
        <f>D6-D7</f>
        <v>4.3960000000079162</v>
      </c>
      <c r="AG6" s="11">
        <f>E6-E7</f>
        <v>50.27599999999984</v>
      </c>
    </row>
    <row r="7" spans="1:48" s="10" customFormat="1" ht="17.25" customHeight="1" thickBot="1" x14ac:dyDescent="0.2">
      <c r="B7" s="81" t="s">
        <v>51</v>
      </c>
      <c r="C7" s="82" t="s">
        <v>47</v>
      </c>
      <c r="D7" s="83">
        <v>175082.465</v>
      </c>
      <c r="E7" s="84">
        <v>-14037.687</v>
      </c>
      <c r="F7" s="85">
        <f>IF(AE6=4,INT(AB8),"")</f>
        <v>265</v>
      </c>
      <c r="G7" s="86">
        <f>IF(AE6=4,INT((AB8-F7)*60),"")</f>
        <v>0</v>
      </c>
      <c r="H7" s="87">
        <f>IF(AE6=4,(AB8-F7-G7/60)*3600,"")</f>
        <v>10.504671861326642</v>
      </c>
      <c r="I7" s="88">
        <f>IF(AE6=4,SQRT(AA7^2+AB7^2),"")</f>
        <v>50.46782135182827</v>
      </c>
      <c r="J7" s="89" t="s">
        <v>21</v>
      </c>
      <c r="K7" s="90">
        <v>15</v>
      </c>
      <c r="L7" s="91" t="s">
        <v>13</v>
      </c>
      <c r="M7" s="34" t="s">
        <v>17</v>
      </c>
      <c r="N7" s="92"/>
      <c r="O7" s="93"/>
      <c r="P7" s="182" t="s">
        <v>43</v>
      </c>
      <c r="Q7" s="183">
        <f>IF(AE6=4,AL8,"")</f>
        <v>99.999330664638336</v>
      </c>
      <c r="R7" s="183"/>
      <c r="S7" s="183"/>
      <c r="T7" s="5"/>
      <c r="U7" s="5"/>
      <c r="V7" s="5"/>
      <c r="W7" s="5"/>
      <c r="X7" s="5"/>
      <c r="Y7" s="5"/>
      <c r="Z7" s="5"/>
      <c r="AA7" s="26">
        <f>D7-D6</f>
        <v>-4.3960000000079162</v>
      </c>
      <c r="AB7" s="11">
        <f>E7-E6</f>
        <v>-50.27599999999984</v>
      </c>
    </row>
    <row r="8" spans="1:48" s="7" customFormat="1" ht="14.25" customHeight="1" thickTop="1" thickBot="1" x14ac:dyDescent="0.2">
      <c r="B8" s="94"/>
      <c r="C8" s="95"/>
      <c r="D8" s="96" t="str">
        <f>IF(AF5&lt;0,"↑　★ 座標値エラー ★　↑","")</f>
        <v/>
      </c>
      <c r="E8" s="97"/>
      <c r="F8" s="98"/>
      <c r="G8" s="98"/>
      <c r="H8" s="98"/>
      <c r="I8" s="98"/>
      <c r="J8" s="99"/>
      <c r="K8" s="99"/>
      <c r="L8" s="99"/>
      <c r="M8" s="100"/>
      <c r="N8" s="100"/>
      <c r="O8" s="100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7">
        <f>ATAN2(AA7,AB7)*180/PI()</f>
        <v>-94.99708203559409</v>
      </c>
      <c r="AB8" s="7">
        <f>IF(0&gt;AA8,AA8+360,AA8)</f>
        <v>265.00291796440592</v>
      </c>
      <c r="AE8" s="7" t="s">
        <v>25</v>
      </c>
      <c r="AF8" s="7">
        <f>180/PI()</f>
        <v>57.295779513082323</v>
      </c>
      <c r="AG8" s="27" t="s">
        <v>26</v>
      </c>
      <c r="AH8" s="7">
        <f>PI()/180</f>
        <v>1.7453292519943295E-2</v>
      </c>
      <c r="AI8" s="29" t="s">
        <v>37</v>
      </c>
      <c r="AJ8" s="7">
        <f>IF(AE6=4,2*ATAN(I7/M3)*180/PI(),0)</f>
        <v>19.098465337389769</v>
      </c>
      <c r="AK8" s="29" t="s">
        <v>38</v>
      </c>
      <c r="AL8" s="7">
        <f>M3*AJ8/AF8</f>
        <v>99.999330664638336</v>
      </c>
      <c r="AM8" s="7">
        <f>ROUND(AL8+0.0005,3)</f>
        <v>100</v>
      </c>
    </row>
    <row r="9" spans="1:48" ht="16.5" customHeight="1" thickTop="1" x14ac:dyDescent="0.15">
      <c r="B9" s="101" t="s">
        <v>15</v>
      </c>
      <c r="C9" s="102" t="s">
        <v>44</v>
      </c>
      <c r="D9" s="103" t="s">
        <v>52</v>
      </c>
      <c r="E9" s="104"/>
      <c r="F9" s="104" t="s">
        <v>53</v>
      </c>
      <c r="G9" s="105"/>
      <c r="H9" s="105"/>
      <c r="I9" s="106"/>
      <c r="J9" s="104" t="s">
        <v>54</v>
      </c>
      <c r="K9" s="105"/>
      <c r="L9" s="105"/>
      <c r="M9" s="105"/>
      <c r="N9" s="105"/>
      <c r="O9" s="107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4"/>
      <c r="AB9" s="14"/>
      <c r="AC9" s="14"/>
      <c r="AD9" s="14"/>
      <c r="AE9" s="14"/>
      <c r="AF9" s="14"/>
      <c r="AG9" s="14"/>
    </row>
    <row r="10" spans="1:48" ht="16.5" customHeight="1" thickBot="1" x14ac:dyDescent="0.2">
      <c r="B10" s="108"/>
      <c r="C10" s="109"/>
      <c r="D10" s="110" t="s">
        <v>4</v>
      </c>
      <c r="E10" s="111" t="s">
        <v>5</v>
      </c>
      <c r="F10" s="112" t="s">
        <v>14</v>
      </c>
      <c r="G10" s="113"/>
      <c r="H10" s="114"/>
      <c r="I10" s="111" t="s">
        <v>5</v>
      </c>
      <c r="J10" s="112" t="s">
        <v>14</v>
      </c>
      <c r="K10" s="113"/>
      <c r="L10" s="114"/>
      <c r="M10" s="112" t="s">
        <v>5</v>
      </c>
      <c r="N10" s="113"/>
      <c r="O10" s="11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F10" s="15" t="s">
        <v>23</v>
      </c>
      <c r="AG10" s="15" t="s">
        <v>1</v>
      </c>
      <c r="AH10" s="15" t="s">
        <v>24</v>
      </c>
      <c r="AI10" s="15" t="s">
        <v>31</v>
      </c>
      <c r="AJ10" s="15" t="s">
        <v>27</v>
      </c>
      <c r="AK10" s="15" t="s">
        <v>28</v>
      </c>
      <c r="AL10" s="15" t="s">
        <v>29</v>
      </c>
      <c r="AM10" s="15" t="s">
        <v>30</v>
      </c>
      <c r="AN10" s="15" t="s">
        <v>24</v>
      </c>
      <c r="AO10" s="15" t="s">
        <v>31</v>
      </c>
      <c r="AP10" s="15" t="s">
        <v>33</v>
      </c>
      <c r="AQ10" s="15" t="s">
        <v>34</v>
      </c>
      <c r="AR10" s="15" t="s">
        <v>32</v>
      </c>
      <c r="AS10" s="15" t="s">
        <v>24</v>
      </c>
      <c r="AT10" s="15" t="s">
        <v>31</v>
      </c>
      <c r="AU10" s="15" t="s">
        <v>35</v>
      </c>
      <c r="AV10" s="15" t="s">
        <v>36</v>
      </c>
    </row>
    <row r="11" spans="1:48" ht="17.25" customHeight="1" thickTop="1" x14ac:dyDescent="0.15">
      <c r="A11" s="6" t="str">
        <f>IF(AND($AE$6=4,C11&lt;&gt;"",AE11=0),"★","")</f>
        <v/>
      </c>
      <c r="B11" s="116">
        <v>1</v>
      </c>
      <c r="C11" s="117">
        <v>20</v>
      </c>
      <c r="D11" s="118">
        <f t="shared" ref="D11:D45" si="0">IF(AND($AE11=4,0&lt;$C11),AK11,"")</f>
        <v>175084.4563031726</v>
      </c>
      <c r="E11" s="118">
        <f t="shared" ref="E11:E45" si="1">IF(AND($AE11=4,0&lt;$C11),AL11,"")</f>
        <v>-14007.262178981771</v>
      </c>
      <c r="F11" s="119">
        <f t="shared" ref="F11:F45" si="2">IF(AND($AE11=4,0&lt;$C11,0&lt;$K$6),AP11,"")</f>
        <v>175064.69263358493</v>
      </c>
      <c r="G11" s="120"/>
      <c r="H11" s="121"/>
      <c r="I11" s="122">
        <f t="shared" ref="I11:I45" si="3">IF(AND($AE11=4,0&lt;$C11,0&lt;$K$6),AQ11,"")</f>
        <v>-14004.196666882752</v>
      </c>
      <c r="J11" s="123">
        <f t="shared" ref="J11:J45" si="4">IF(AND($AE11=4,0&lt;$C11,0&lt;$K$7),AU11,"")</f>
        <v>175099.27905536335</v>
      </c>
      <c r="K11" s="124"/>
      <c r="L11" s="124"/>
      <c r="M11" s="119">
        <f t="shared" ref="M11:M45" si="5">IF(AND($AE11=4,0&lt;$C11,0&lt;$K$7),AV11,"")</f>
        <v>-14009.561313056036</v>
      </c>
      <c r="N11" s="125"/>
      <c r="O11" s="126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5">
        <f>IF(C11&lt;&gt;"",1,0)</f>
        <v>1</v>
      </c>
      <c r="AB11" s="15">
        <f>IF(C11&lt;=$AM$8,1,0)</f>
        <v>1</v>
      </c>
      <c r="AC11" s="15">
        <f>IF(C11&gt;0,1,0)</f>
        <v>1</v>
      </c>
      <c r="AE11" s="15">
        <f>$AE$6*AA11*AB11*AC11</f>
        <v>4</v>
      </c>
      <c r="AF11" s="25">
        <f t="shared" ref="AF11:AF45" si="6">C11/$M$3*$AF$8/2</f>
        <v>1.909859317102744</v>
      </c>
      <c r="AG11" s="25">
        <f t="shared" ref="AG11:AG45" si="7">IF($N$6=1,$AB$8+AF11,$AB$8-AF11)</f>
        <v>263.09305864730317</v>
      </c>
      <c r="AH11" s="25">
        <f>IF(0&gt;=AG11,AG11+360,AG11)</f>
        <v>263.09305864730317</v>
      </c>
      <c r="AI11" s="25">
        <f>IF(360&lt;AH11,AH11-360,AH11)</f>
        <v>263.09305864730317</v>
      </c>
      <c r="AJ11" s="25">
        <f t="shared" ref="AJ11:AJ45" si="8">2*$M$3*SIN(AF11*$AH$8)</f>
        <v>19.996296502052171</v>
      </c>
      <c r="AK11" s="25">
        <f>$D$6+COS(AI11*PI()/180)*AJ11</f>
        <v>175084.4563031726</v>
      </c>
      <c r="AL11" s="15">
        <f>$E$6+SIN(AI11*PI()/180)*AJ11</f>
        <v>-14007.262178981771</v>
      </c>
      <c r="AM11" s="15">
        <f>IF($N$6=1,AI11+AF11-90,AI11-AF11-90)</f>
        <v>171.18319933020041</v>
      </c>
      <c r="AN11" s="28">
        <f>IF(0&gt;=AM11,AM11+360,AM11)</f>
        <v>171.18319933020041</v>
      </c>
      <c r="AO11" s="28">
        <f>IF(360&lt;AN11,AN11-360,AN11)</f>
        <v>171.18319933020041</v>
      </c>
      <c r="AP11" s="28">
        <f>AK11+COS(AO11*PI()/180)*$K$6</f>
        <v>175064.69263358493</v>
      </c>
      <c r="AQ11" s="28">
        <f>AL11+SIN(AO11*PI()/180)*$K$6</f>
        <v>-14004.196666882752</v>
      </c>
      <c r="AR11" s="28">
        <f>IF($N$6=1,AI11+AF11+90,AI11-AF11+90)</f>
        <v>351.18319933020041</v>
      </c>
      <c r="AS11" s="28">
        <f>IF(0&gt;=AR11,AR11+360,AR11)</f>
        <v>351.18319933020041</v>
      </c>
      <c r="AT11" s="28">
        <f>IF(360&lt;AS11,AS11-360,AS11)</f>
        <v>351.18319933020041</v>
      </c>
      <c r="AU11" s="15">
        <f>AK11+COS(AT11*PI()/180)*$K$7</f>
        <v>175099.27905536335</v>
      </c>
      <c r="AV11" s="15">
        <f>AL11+SIN(AT11*PI()/180)*$K$7</f>
        <v>-14009.561313056036</v>
      </c>
    </row>
    <row r="12" spans="1:48" ht="17.25" customHeight="1" x14ac:dyDescent="0.15">
      <c r="A12" s="6" t="str">
        <f t="shared" ref="A12:A45" si="9">IF(AND($AE$6=4,C12&lt;&gt;"",AE12=0),"★","")</f>
        <v/>
      </c>
      <c r="B12" s="127">
        <v>2</v>
      </c>
      <c r="C12" s="128">
        <v>40</v>
      </c>
      <c r="D12" s="129">
        <f t="shared" si="0"/>
        <v>175080.73451629226</v>
      </c>
      <c r="E12" s="129">
        <f t="shared" si="1"/>
        <v>-14026.909066170718</v>
      </c>
      <c r="F12" s="123">
        <f t="shared" si="2"/>
        <v>175061.21896582993</v>
      </c>
      <c r="G12" s="124"/>
      <c r="H12" s="130"/>
      <c r="I12" s="131">
        <f t="shared" si="3"/>
        <v>-14022.533761592435</v>
      </c>
      <c r="J12" s="123">
        <f t="shared" si="4"/>
        <v>175095.37117913901</v>
      </c>
      <c r="K12" s="124"/>
      <c r="L12" s="124"/>
      <c r="M12" s="132">
        <f t="shared" si="5"/>
        <v>-14030.190544604429</v>
      </c>
      <c r="N12" s="133"/>
      <c r="O12" s="13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5">
        <f t="shared" ref="AA12:AA45" si="10">IF(C12&lt;&gt;"",1,0)</f>
        <v>1</v>
      </c>
      <c r="AB12" s="15">
        <f t="shared" ref="AB12:AB45" si="11">IF(C12&lt;=$AM$8,1,0)</f>
        <v>1</v>
      </c>
      <c r="AC12" s="15">
        <f t="shared" ref="AC12:AC45" si="12">IF(C12&gt;0,1,0)</f>
        <v>1</v>
      </c>
      <c r="AE12" s="15">
        <f t="shared" ref="AE12:AE45" si="13">$AE$6*AA12*AB12*AC12</f>
        <v>4</v>
      </c>
      <c r="AF12" s="25">
        <f t="shared" si="6"/>
        <v>3.8197186342054881</v>
      </c>
      <c r="AG12" s="25">
        <f t="shared" si="7"/>
        <v>261.18319933020041</v>
      </c>
      <c r="AH12" s="25">
        <f t="shared" ref="AH12:AH45" si="14">IF(0&gt;=AG12,AG12+360,AG12)</f>
        <v>261.18319933020041</v>
      </c>
      <c r="AI12" s="25">
        <f t="shared" ref="AI12:AI45" si="15">IF(360&lt;AH12,AH12-360,AH12)</f>
        <v>261.18319933020041</v>
      </c>
      <c r="AJ12" s="25">
        <f t="shared" si="8"/>
        <v>39.9703769540358</v>
      </c>
      <c r="AK12" s="25">
        <f t="shared" ref="AK12:AK45" si="16">$D$6+COS(AI12*PI()/180)*AJ12</f>
        <v>175080.73451629226</v>
      </c>
      <c r="AL12" s="15">
        <f t="shared" ref="AL12:AL45" si="17">$E$6+SIN(AI12*PI()/180)*AJ12</f>
        <v>-14026.909066170718</v>
      </c>
      <c r="AM12" s="15">
        <f t="shared" ref="AM12:AM45" si="18">IF($N$6=1,AI12+AF12-90,AI12-AF12-90)</f>
        <v>167.36348069599489</v>
      </c>
      <c r="AN12" s="28">
        <f t="shared" ref="AN12:AN45" si="19">IF(0&gt;=AM12,AM12+360,AM12)</f>
        <v>167.36348069599489</v>
      </c>
      <c r="AO12" s="28">
        <f t="shared" ref="AO12:AO45" si="20">IF(360&lt;AN12,AN12-360,AN12)</f>
        <v>167.36348069599489</v>
      </c>
      <c r="AP12" s="28">
        <f t="shared" ref="AP12:AP45" si="21">AK12+COS(AO12*PI()/180)*$K$6</f>
        <v>175061.21896582993</v>
      </c>
      <c r="AQ12" s="28">
        <f t="shared" ref="AQ12:AQ45" si="22">AL12+SIN(AO12*PI()/180)*$K$6</f>
        <v>-14022.533761592435</v>
      </c>
      <c r="AR12" s="28">
        <f t="shared" ref="AR12:AR45" si="23">IF($N$6=1,AI12+AF12+90,AI12-AF12+90)</f>
        <v>347.36348069599489</v>
      </c>
      <c r="AS12" s="28">
        <f t="shared" ref="AS12:AS45" si="24">IF(0&gt;=AR12,AR12+360,AR12)</f>
        <v>347.36348069599489</v>
      </c>
      <c r="AT12" s="28">
        <f t="shared" ref="AT12:AT45" si="25">IF(360&lt;AS12,AS12-360,AS12)</f>
        <v>347.36348069599489</v>
      </c>
      <c r="AU12" s="15">
        <f t="shared" ref="AU12:AU45" si="26">AK12+COS(AT12*PI()/180)*$K$7</f>
        <v>175095.37117913901</v>
      </c>
      <c r="AV12" s="15">
        <f t="shared" ref="AV12:AV45" si="27">AL12+SIN(AT12*PI()/180)*$K$7</f>
        <v>-14030.190544604429</v>
      </c>
    </row>
    <row r="13" spans="1:48" ht="17.25" customHeight="1" x14ac:dyDescent="0.15">
      <c r="A13" s="6" t="str">
        <f t="shared" si="9"/>
        <v/>
      </c>
      <c r="B13" s="127">
        <v>3</v>
      </c>
      <c r="C13" s="128">
        <v>60</v>
      </c>
      <c r="D13" s="129">
        <f t="shared" si="0"/>
        <v>175075.71217450849</v>
      </c>
      <c r="E13" s="129">
        <f t="shared" si="1"/>
        <v>-14046.264374403989</v>
      </c>
      <c r="F13" s="123">
        <f t="shared" si="2"/>
        <v>175056.53144683177</v>
      </c>
      <c r="G13" s="124"/>
      <c r="H13" s="130"/>
      <c r="I13" s="131">
        <f t="shared" si="3"/>
        <v>-14040.598715943488</v>
      </c>
      <c r="J13" s="123">
        <f t="shared" si="4"/>
        <v>175090.09772026603</v>
      </c>
      <c r="K13" s="124"/>
      <c r="L13" s="124"/>
      <c r="M13" s="132">
        <f t="shared" si="5"/>
        <v>-14050.513618249364</v>
      </c>
      <c r="N13" s="133"/>
      <c r="O13" s="134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5">
        <f t="shared" si="10"/>
        <v>1</v>
      </c>
      <c r="AB13" s="15">
        <f t="shared" si="11"/>
        <v>1</v>
      </c>
      <c r="AC13" s="15">
        <f t="shared" si="12"/>
        <v>1</v>
      </c>
      <c r="AE13" s="15">
        <f t="shared" si="13"/>
        <v>4</v>
      </c>
      <c r="AF13" s="25">
        <f t="shared" si="6"/>
        <v>5.729577951308233</v>
      </c>
      <c r="AG13" s="25">
        <f t="shared" si="7"/>
        <v>259.27334001309771</v>
      </c>
      <c r="AH13" s="25">
        <f t="shared" si="14"/>
        <v>259.27334001309771</v>
      </c>
      <c r="AI13" s="25">
        <f t="shared" si="15"/>
        <v>259.27334001309771</v>
      </c>
      <c r="AJ13" s="25">
        <f t="shared" si="8"/>
        <v>59.900049988096903</v>
      </c>
      <c r="AK13" s="25">
        <f t="shared" si="16"/>
        <v>175075.71217450849</v>
      </c>
      <c r="AL13" s="15">
        <f t="shared" si="17"/>
        <v>-14046.264374403989</v>
      </c>
      <c r="AM13" s="15">
        <f t="shared" si="18"/>
        <v>163.54376206178947</v>
      </c>
      <c r="AN13" s="28">
        <f t="shared" si="19"/>
        <v>163.54376206178947</v>
      </c>
      <c r="AO13" s="28">
        <f t="shared" si="20"/>
        <v>163.54376206178947</v>
      </c>
      <c r="AP13" s="28">
        <f t="shared" si="21"/>
        <v>175056.53144683177</v>
      </c>
      <c r="AQ13" s="28">
        <f t="shared" si="22"/>
        <v>-14040.598715943488</v>
      </c>
      <c r="AR13" s="28">
        <f t="shared" si="23"/>
        <v>343.54376206178949</v>
      </c>
      <c r="AS13" s="28">
        <f t="shared" si="24"/>
        <v>343.54376206178949</v>
      </c>
      <c r="AT13" s="28">
        <f t="shared" si="25"/>
        <v>343.54376206178949</v>
      </c>
      <c r="AU13" s="15">
        <f t="shared" si="26"/>
        <v>175090.09772026603</v>
      </c>
      <c r="AV13" s="15">
        <f t="shared" si="27"/>
        <v>-14050.513618249364</v>
      </c>
    </row>
    <row r="14" spans="1:48" ht="17.25" customHeight="1" x14ac:dyDescent="0.15">
      <c r="A14" s="6" t="str">
        <f t="shared" si="9"/>
        <v/>
      </c>
      <c r="B14" s="127">
        <v>4</v>
      </c>
      <c r="C14" s="128">
        <v>80</v>
      </c>
      <c r="D14" s="129">
        <f t="shared" si="0"/>
        <v>175069.41159107431</v>
      </c>
      <c r="E14" s="129">
        <f t="shared" si="1"/>
        <v>-14065.242111945303</v>
      </c>
      <c r="F14" s="123">
        <f t="shared" si="2"/>
        <v>175050.65090229319</v>
      </c>
      <c r="G14" s="124"/>
      <c r="H14" s="130"/>
      <c r="I14" s="131">
        <f t="shared" si="3"/>
        <v>-14058.311270982049</v>
      </c>
      <c r="J14" s="123">
        <f t="shared" si="4"/>
        <v>175083.48210766015</v>
      </c>
      <c r="K14" s="124"/>
      <c r="L14" s="124"/>
      <c r="M14" s="132">
        <f t="shared" si="5"/>
        <v>-14070.440242667744</v>
      </c>
      <c r="N14" s="133"/>
      <c r="O14" s="134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5">
        <f t="shared" si="10"/>
        <v>1</v>
      </c>
      <c r="AB14" s="15">
        <f t="shared" si="11"/>
        <v>1</v>
      </c>
      <c r="AC14" s="15">
        <f t="shared" si="12"/>
        <v>1</v>
      </c>
      <c r="AE14" s="15">
        <f t="shared" si="13"/>
        <v>4</v>
      </c>
      <c r="AF14" s="25">
        <f t="shared" si="6"/>
        <v>7.6394372684109761</v>
      </c>
      <c r="AG14" s="25">
        <f t="shared" si="7"/>
        <v>257.36348069599495</v>
      </c>
      <c r="AH14" s="25">
        <f t="shared" si="14"/>
        <v>257.36348069599495</v>
      </c>
      <c r="AI14" s="25">
        <f t="shared" si="15"/>
        <v>257.36348069599495</v>
      </c>
      <c r="AJ14" s="25">
        <f t="shared" si="8"/>
        <v>79.763173573388443</v>
      </c>
      <c r="AK14" s="25">
        <f t="shared" si="16"/>
        <v>175069.41159107431</v>
      </c>
      <c r="AL14" s="15">
        <f t="shared" si="17"/>
        <v>-14065.242111945303</v>
      </c>
      <c r="AM14" s="15">
        <f t="shared" si="18"/>
        <v>159.72404342758398</v>
      </c>
      <c r="AN14" s="28">
        <f t="shared" si="19"/>
        <v>159.72404342758398</v>
      </c>
      <c r="AO14" s="28">
        <f t="shared" si="20"/>
        <v>159.72404342758398</v>
      </c>
      <c r="AP14" s="28">
        <f t="shared" si="21"/>
        <v>175050.65090229319</v>
      </c>
      <c r="AQ14" s="28">
        <f t="shared" si="22"/>
        <v>-14058.311270982049</v>
      </c>
      <c r="AR14" s="28">
        <f t="shared" si="23"/>
        <v>339.72404342758398</v>
      </c>
      <c r="AS14" s="28">
        <f t="shared" si="24"/>
        <v>339.72404342758398</v>
      </c>
      <c r="AT14" s="28">
        <f t="shared" si="25"/>
        <v>339.72404342758398</v>
      </c>
      <c r="AU14" s="15">
        <f t="shared" si="26"/>
        <v>175083.48210766015</v>
      </c>
      <c r="AV14" s="15">
        <f t="shared" si="27"/>
        <v>-14070.440242667744</v>
      </c>
    </row>
    <row r="15" spans="1:48" ht="17.25" customHeight="1" x14ac:dyDescent="0.15">
      <c r="A15" s="6" t="str">
        <f t="shared" si="9"/>
        <v/>
      </c>
      <c r="B15" s="135">
        <v>5</v>
      </c>
      <c r="C15" s="136"/>
      <c r="D15" s="137" t="str">
        <f t="shared" si="0"/>
        <v/>
      </c>
      <c r="E15" s="137" t="str">
        <f t="shared" si="1"/>
        <v/>
      </c>
      <c r="F15" s="138" t="str">
        <f t="shared" si="2"/>
        <v/>
      </c>
      <c r="G15" s="139"/>
      <c r="H15" s="140"/>
      <c r="I15" s="141" t="str">
        <f t="shared" si="3"/>
        <v/>
      </c>
      <c r="J15" s="138" t="str">
        <f t="shared" si="4"/>
        <v/>
      </c>
      <c r="K15" s="139"/>
      <c r="L15" s="139"/>
      <c r="M15" s="142" t="str">
        <f t="shared" si="5"/>
        <v/>
      </c>
      <c r="N15" s="143"/>
      <c r="O15" s="144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5">
        <f t="shared" si="10"/>
        <v>0</v>
      </c>
      <c r="AB15" s="15">
        <f t="shared" si="11"/>
        <v>1</v>
      </c>
      <c r="AC15" s="15">
        <f t="shared" si="12"/>
        <v>0</v>
      </c>
      <c r="AE15" s="15">
        <f t="shared" si="13"/>
        <v>0</v>
      </c>
      <c r="AF15" s="25">
        <f t="shared" si="6"/>
        <v>0</v>
      </c>
      <c r="AG15" s="25">
        <f t="shared" si="7"/>
        <v>265.00291796440592</v>
      </c>
      <c r="AH15" s="25">
        <f t="shared" si="14"/>
        <v>265.00291796440592</v>
      </c>
      <c r="AI15" s="25">
        <f t="shared" si="15"/>
        <v>265.00291796440592</v>
      </c>
      <c r="AJ15" s="25">
        <f t="shared" si="8"/>
        <v>0</v>
      </c>
      <c r="AK15" s="25">
        <f t="shared" si="16"/>
        <v>175086.861</v>
      </c>
      <c r="AL15" s="15">
        <f t="shared" si="17"/>
        <v>-13987.411</v>
      </c>
      <c r="AM15" s="15">
        <f t="shared" si="18"/>
        <v>175.00291796440592</v>
      </c>
      <c r="AN15" s="28">
        <f t="shared" si="19"/>
        <v>175.00291796440592</v>
      </c>
      <c r="AO15" s="28">
        <f t="shared" si="20"/>
        <v>175.00291796440592</v>
      </c>
      <c r="AP15" s="28">
        <f t="shared" si="21"/>
        <v>175066.9370172905</v>
      </c>
      <c r="AQ15" s="28">
        <f t="shared" si="22"/>
        <v>-13985.668899833099</v>
      </c>
      <c r="AR15" s="28">
        <f t="shared" si="23"/>
        <v>355.00291796440592</v>
      </c>
      <c r="AS15" s="28">
        <f t="shared" si="24"/>
        <v>355.00291796440592</v>
      </c>
      <c r="AT15" s="28">
        <f t="shared" si="25"/>
        <v>355.00291796440592</v>
      </c>
      <c r="AU15" s="15">
        <f t="shared" si="26"/>
        <v>175101.80398703212</v>
      </c>
      <c r="AV15" s="15">
        <f t="shared" si="27"/>
        <v>-13988.717575125176</v>
      </c>
    </row>
    <row r="16" spans="1:48" ht="17.25" customHeight="1" x14ac:dyDescent="0.15">
      <c r="A16" s="6" t="str">
        <f t="shared" si="9"/>
        <v/>
      </c>
      <c r="B16" s="116">
        <v>6</v>
      </c>
      <c r="C16" s="145"/>
      <c r="D16" s="146" t="str">
        <f t="shared" si="0"/>
        <v/>
      </c>
      <c r="E16" s="146" t="str">
        <f t="shared" si="1"/>
        <v/>
      </c>
      <c r="F16" s="147" t="str">
        <f t="shared" si="2"/>
        <v/>
      </c>
      <c r="G16" s="148"/>
      <c r="H16" s="149"/>
      <c r="I16" s="150" t="str">
        <f t="shared" si="3"/>
        <v/>
      </c>
      <c r="J16" s="147" t="str">
        <f t="shared" si="4"/>
        <v/>
      </c>
      <c r="K16" s="148"/>
      <c r="L16" s="148"/>
      <c r="M16" s="147" t="str">
        <f t="shared" si="5"/>
        <v/>
      </c>
      <c r="N16" s="151"/>
      <c r="O16" s="152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5">
        <f t="shared" si="10"/>
        <v>0</v>
      </c>
      <c r="AB16" s="15">
        <f t="shared" si="11"/>
        <v>1</v>
      </c>
      <c r="AC16" s="15">
        <f t="shared" si="12"/>
        <v>0</v>
      </c>
      <c r="AE16" s="15">
        <f t="shared" si="13"/>
        <v>0</v>
      </c>
      <c r="AF16" s="25">
        <f t="shared" si="6"/>
        <v>0</v>
      </c>
      <c r="AG16" s="25">
        <f t="shared" si="7"/>
        <v>265.00291796440592</v>
      </c>
      <c r="AH16" s="25">
        <f t="shared" si="14"/>
        <v>265.00291796440592</v>
      </c>
      <c r="AI16" s="25">
        <f t="shared" si="15"/>
        <v>265.00291796440592</v>
      </c>
      <c r="AJ16" s="25">
        <f t="shared" si="8"/>
        <v>0</v>
      </c>
      <c r="AK16" s="25">
        <f t="shared" si="16"/>
        <v>175086.861</v>
      </c>
      <c r="AL16" s="15">
        <f t="shared" si="17"/>
        <v>-13987.411</v>
      </c>
      <c r="AM16" s="15">
        <f t="shared" si="18"/>
        <v>175.00291796440592</v>
      </c>
      <c r="AN16" s="28">
        <f t="shared" si="19"/>
        <v>175.00291796440592</v>
      </c>
      <c r="AO16" s="28">
        <f t="shared" si="20"/>
        <v>175.00291796440592</v>
      </c>
      <c r="AP16" s="28">
        <f t="shared" si="21"/>
        <v>175066.9370172905</v>
      </c>
      <c r="AQ16" s="28">
        <f t="shared" si="22"/>
        <v>-13985.668899833099</v>
      </c>
      <c r="AR16" s="28">
        <f t="shared" si="23"/>
        <v>355.00291796440592</v>
      </c>
      <c r="AS16" s="28">
        <f t="shared" si="24"/>
        <v>355.00291796440592</v>
      </c>
      <c r="AT16" s="28">
        <f t="shared" si="25"/>
        <v>355.00291796440592</v>
      </c>
      <c r="AU16" s="15">
        <f t="shared" si="26"/>
        <v>175101.80398703212</v>
      </c>
      <c r="AV16" s="15">
        <f t="shared" si="27"/>
        <v>-13988.717575125176</v>
      </c>
    </row>
    <row r="17" spans="1:48" ht="17.25" customHeight="1" x14ac:dyDescent="0.15">
      <c r="A17" s="6" t="str">
        <f t="shared" si="9"/>
        <v/>
      </c>
      <c r="B17" s="127">
        <v>7</v>
      </c>
      <c r="C17" s="128"/>
      <c r="D17" s="129" t="str">
        <f t="shared" si="0"/>
        <v/>
      </c>
      <c r="E17" s="129" t="str">
        <f t="shared" si="1"/>
        <v/>
      </c>
      <c r="F17" s="123" t="str">
        <f t="shared" si="2"/>
        <v/>
      </c>
      <c r="G17" s="124"/>
      <c r="H17" s="130"/>
      <c r="I17" s="131" t="str">
        <f t="shared" si="3"/>
        <v/>
      </c>
      <c r="J17" s="123" t="str">
        <f t="shared" si="4"/>
        <v/>
      </c>
      <c r="K17" s="124"/>
      <c r="L17" s="124"/>
      <c r="M17" s="132" t="str">
        <f t="shared" si="5"/>
        <v/>
      </c>
      <c r="N17" s="133"/>
      <c r="O17" s="134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5">
        <f t="shared" si="10"/>
        <v>0</v>
      </c>
      <c r="AB17" s="15">
        <f t="shared" si="11"/>
        <v>1</v>
      </c>
      <c r="AC17" s="15">
        <f t="shared" si="12"/>
        <v>0</v>
      </c>
      <c r="AE17" s="15">
        <f t="shared" si="13"/>
        <v>0</v>
      </c>
      <c r="AF17" s="25">
        <f t="shared" si="6"/>
        <v>0</v>
      </c>
      <c r="AG17" s="25">
        <f t="shared" si="7"/>
        <v>265.00291796440592</v>
      </c>
      <c r="AH17" s="25">
        <f t="shared" si="14"/>
        <v>265.00291796440592</v>
      </c>
      <c r="AI17" s="25">
        <f t="shared" si="15"/>
        <v>265.00291796440592</v>
      </c>
      <c r="AJ17" s="25">
        <f t="shared" si="8"/>
        <v>0</v>
      </c>
      <c r="AK17" s="25">
        <f t="shared" si="16"/>
        <v>175086.861</v>
      </c>
      <c r="AL17" s="15">
        <f t="shared" si="17"/>
        <v>-13987.411</v>
      </c>
      <c r="AM17" s="15">
        <f t="shared" si="18"/>
        <v>175.00291796440592</v>
      </c>
      <c r="AN17" s="28">
        <f t="shared" si="19"/>
        <v>175.00291796440592</v>
      </c>
      <c r="AO17" s="28">
        <f t="shared" si="20"/>
        <v>175.00291796440592</v>
      </c>
      <c r="AP17" s="28">
        <f t="shared" si="21"/>
        <v>175066.9370172905</v>
      </c>
      <c r="AQ17" s="28">
        <f t="shared" si="22"/>
        <v>-13985.668899833099</v>
      </c>
      <c r="AR17" s="28">
        <f t="shared" si="23"/>
        <v>355.00291796440592</v>
      </c>
      <c r="AS17" s="28">
        <f t="shared" si="24"/>
        <v>355.00291796440592</v>
      </c>
      <c r="AT17" s="28">
        <f t="shared" si="25"/>
        <v>355.00291796440592</v>
      </c>
      <c r="AU17" s="15">
        <f t="shared" si="26"/>
        <v>175101.80398703212</v>
      </c>
      <c r="AV17" s="15">
        <f t="shared" si="27"/>
        <v>-13988.717575125176</v>
      </c>
    </row>
    <row r="18" spans="1:48" ht="17.25" customHeight="1" x14ac:dyDescent="0.15">
      <c r="A18" s="6" t="str">
        <f t="shared" si="9"/>
        <v/>
      </c>
      <c r="B18" s="127">
        <v>8</v>
      </c>
      <c r="C18" s="128"/>
      <c r="D18" s="129" t="str">
        <f t="shared" si="0"/>
        <v/>
      </c>
      <c r="E18" s="129" t="str">
        <f t="shared" si="1"/>
        <v/>
      </c>
      <c r="F18" s="123" t="str">
        <f t="shared" si="2"/>
        <v/>
      </c>
      <c r="G18" s="124"/>
      <c r="H18" s="130"/>
      <c r="I18" s="131" t="str">
        <f t="shared" si="3"/>
        <v/>
      </c>
      <c r="J18" s="123" t="str">
        <f t="shared" si="4"/>
        <v/>
      </c>
      <c r="K18" s="124"/>
      <c r="L18" s="124"/>
      <c r="M18" s="132" t="str">
        <f t="shared" si="5"/>
        <v/>
      </c>
      <c r="N18" s="133"/>
      <c r="O18" s="134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5">
        <f t="shared" si="10"/>
        <v>0</v>
      </c>
      <c r="AB18" s="15">
        <f t="shared" si="11"/>
        <v>1</v>
      </c>
      <c r="AC18" s="15">
        <f t="shared" si="12"/>
        <v>0</v>
      </c>
      <c r="AE18" s="15">
        <f t="shared" si="13"/>
        <v>0</v>
      </c>
      <c r="AF18" s="25">
        <f t="shared" si="6"/>
        <v>0</v>
      </c>
      <c r="AG18" s="25">
        <f t="shared" si="7"/>
        <v>265.00291796440592</v>
      </c>
      <c r="AH18" s="25">
        <f t="shared" si="14"/>
        <v>265.00291796440592</v>
      </c>
      <c r="AI18" s="25">
        <f t="shared" si="15"/>
        <v>265.00291796440592</v>
      </c>
      <c r="AJ18" s="25">
        <f t="shared" si="8"/>
        <v>0</v>
      </c>
      <c r="AK18" s="25">
        <f t="shared" si="16"/>
        <v>175086.861</v>
      </c>
      <c r="AL18" s="15">
        <f t="shared" si="17"/>
        <v>-13987.411</v>
      </c>
      <c r="AM18" s="15">
        <f t="shared" si="18"/>
        <v>175.00291796440592</v>
      </c>
      <c r="AN18" s="28">
        <f t="shared" si="19"/>
        <v>175.00291796440592</v>
      </c>
      <c r="AO18" s="28">
        <f t="shared" si="20"/>
        <v>175.00291796440592</v>
      </c>
      <c r="AP18" s="28">
        <f t="shared" si="21"/>
        <v>175066.9370172905</v>
      </c>
      <c r="AQ18" s="28">
        <f t="shared" si="22"/>
        <v>-13985.668899833099</v>
      </c>
      <c r="AR18" s="28">
        <f t="shared" si="23"/>
        <v>355.00291796440592</v>
      </c>
      <c r="AS18" s="28">
        <f t="shared" si="24"/>
        <v>355.00291796440592</v>
      </c>
      <c r="AT18" s="28">
        <f t="shared" si="25"/>
        <v>355.00291796440592</v>
      </c>
      <c r="AU18" s="15">
        <f t="shared" si="26"/>
        <v>175101.80398703212</v>
      </c>
      <c r="AV18" s="15">
        <f t="shared" si="27"/>
        <v>-13988.717575125176</v>
      </c>
    </row>
    <row r="19" spans="1:48" ht="17.25" customHeight="1" x14ac:dyDescent="0.15">
      <c r="A19" s="6" t="str">
        <f t="shared" si="9"/>
        <v/>
      </c>
      <c r="B19" s="127">
        <v>9</v>
      </c>
      <c r="C19" s="128"/>
      <c r="D19" s="129" t="str">
        <f t="shared" si="0"/>
        <v/>
      </c>
      <c r="E19" s="129" t="str">
        <f t="shared" si="1"/>
        <v/>
      </c>
      <c r="F19" s="123" t="str">
        <f t="shared" si="2"/>
        <v/>
      </c>
      <c r="G19" s="124"/>
      <c r="H19" s="130"/>
      <c r="I19" s="131" t="str">
        <f t="shared" si="3"/>
        <v/>
      </c>
      <c r="J19" s="123" t="str">
        <f t="shared" si="4"/>
        <v/>
      </c>
      <c r="K19" s="124"/>
      <c r="L19" s="124"/>
      <c r="M19" s="132" t="str">
        <f t="shared" si="5"/>
        <v/>
      </c>
      <c r="N19" s="133"/>
      <c r="O19" s="134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5">
        <f t="shared" si="10"/>
        <v>0</v>
      </c>
      <c r="AB19" s="15">
        <f t="shared" si="11"/>
        <v>1</v>
      </c>
      <c r="AC19" s="15">
        <f t="shared" si="12"/>
        <v>0</v>
      </c>
      <c r="AE19" s="15">
        <f t="shared" si="13"/>
        <v>0</v>
      </c>
      <c r="AF19" s="25">
        <f t="shared" si="6"/>
        <v>0</v>
      </c>
      <c r="AG19" s="25">
        <f t="shared" si="7"/>
        <v>265.00291796440592</v>
      </c>
      <c r="AH19" s="25">
        <f t="shared" si="14"/>
        <v>265.00291796440592</v>
      </c>
      <c r="AI19" s="25">
        <f t="shared" si="15"/>
        <v>265.00291796440592</v>
      </c>
      <c r="AJ19" s="25">
        <f t="shared" si="8"/>
        <v>0</v>
      </c>
      <c r="AK19" s="25">
        <f t="shared" si="16"/>
        <v>175086.861</v>
      </c>
      <c r="AL19" s="15">
        <f t="shared" si="17"/>
        <v>-13987.411</v>
      </c>
      <c r="AM19" s="15">
        <f t="shared" si="18"/>
        <v>175.00291796440592</v>
      </c>
      <c r="AN19" s="28">
        <f t="shared" si="19"/>
        <v>175.00291796440592</v>
      </c>
      <c r="AO19" s="28">
        <f t="shared" si="20"/>
        <v>175.00291796440592</v>
      </c>
      <c r="AP19" s="28">
        <f t="shared" si="21"/>
        <v>175066.9370172905</v>
      </c>
      <c r="AQ19" s="28">
        <f t="shared" si="22"/>
        <v>-13985.668899833099</v>
      </c>
      <c r="AR19" s="28">
        <f t="shared" si="23"/>
        <v>355.00291796440592</v>
      </c>
      <c r="AS19" s="28">
        <f t="shared" si="24"/>
        <v>355.00291796440592</v>
      </c>
      <c r="AT19" s="28">
        <f t="shared" si="25"/>
        <v>355.00291796440592</v>
      </c>
      <c r="AU19" s="15">
        <f t="shared" si="26"/>
        <v>175101.80398703212</v>
      </c>
      <c r="AV19" s="15">
        <f t="shared" si="27"/>
        <v>-13988.717575125176</v>
      </c>
    </row>
    <row r="20" spans="1:48" ht="17.25" customHeight="1" x14ac:dyDescent="0.15">
      <c r="A20" s="6" t="str">
        <f t="shared" si="9"/>
        <v/>
      </c>
      <c r="B20" s="135">
        <v>10</v>
      </c>
      <c r="C20" s="153"/>
      <c r="D20" s="154" t="str">
        <f t="shared" si="0"/>
        <v/>
      </c>
      <c r="E20" s="154" t="str">
        <f t="shared" si="1"/>
        <v/>
      </c>
      <c r="F20" s="155" t="str">
        <f t="shared" si="2"/>
        <v/>
      </c>
      <c r="G20" s="156"/>
      <c r="H20" s="157"/>
      <c r="I20" s="158" t="str">
        <f t="shared" si="3"/>
        <v/>
      </c>
      <c r="J20" s="155" t="str">
        <f t="shared" si="4"/>
        <v/>
      </c>
      <c r="K20" s="156"/>
      <c r="L20" s="156"/>
      <c r="M20" s="159" t="str">
        <f t="shared" si="5"/>
        <v/>
      </c>
      <c r="N20" s="160"/>
      <c r="O20" s="161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5">
        <f t="shared" si="10"/>
        <v>0</v>
      </c>
      <c r="AB20" s="15">
        <f t="shared" si="11"/>
        <v>1</v>
      </c>
      <c r="AC20" s="15">
        <f t="shared" si="12"/>
        <v>0</v>
      </c>
      <c r="AE20" s="15">
        <f t="shared" si="13"/>
        <v>0</v>
      </c>
      <c r="AF20" s="25">
        <f t="shared" si="6"/>
        <v>0</v>
      </c>
      <c r="AG20" s="25">
        <f t="shared" si="7"/>
        <v>265.00291796440592</v>
      </c>
      <c r="AH20" s="25">
        <f t="shared" si="14"/>
        <v>265.00291796440592</v>
      </c>
      <c r="AI20" s="25">
        <f t="shared" si="15"/>
        <v>265.00291796440592</v>
      </c>
      <c r="AJ20" s="25">
        <f t="shared" si="8"/>
        <v>0</v>
      </c>
      <c r="AK20" s="25">
        <f t="shared" si="16"/>
        <v>175086.861</v>
      </c>
      <c r="AL20" s="15">
        <f t="shared" si="17"/>
        <v>-13987.411</v>
      </c>
      <c r="AM20" s="15">
        <f t="shared" si="18"/>
        <v>175.00291796440592</v>
      </c>
      <c r="AN20" s="28">
        <f t="shared" si="19"/>
        <v>175.00291796440592</v>
      </c>
      <c r="AO20" s="28">
        <f t="shared" si="20"/>
        <v>175.00291796440592</v>
      </c>
      <c r="AP20" s="28">
        <f t="shared" si="21"/>
        <v>175066.9370172905</v>
      </c>
      <c r="AQ20" s="28">
        <f t="shared" si="22"/>
        <v>-13985.668899833099</v>
      </c>
      <c r="AR20" s="28">
        <f t="shared" si="23"/>
        <v>355.00291796440592</v>
      </c>
      <c r="AS20" s="28">
        <f t="shared" si="24"/>
        <v>355.00291796440592</v>
      </c>
      <c r="AT20" s="28">
        <f t="shared" si="25"/>
        <v>355.00291796440592</v>
      </c>
      <c r="AU20" s="15">
        <f t="shared" si="26"/>
        <v>175101.80398703212</v>
      </c>
      <c r="AV20" s="15">
        <f t="shared" si="27"/>
        <v>-13988.717575125176</v>
      </c>
    </row>
    <row r="21" spans="1:48" ht="17.25" customHeight="1" x14ac:dyDescent="0.15">
      <c r="A21" s="6" t="str">
        <f t="shared" si="9"/>
        <v/>
      </c>
      <c r="B21" s="116">
        <v>11</v>
      </c>
      <c r="C21" s="117"/>
      <c r="D21" s="129" t="str">
        <f t="shared" si="0"/>
        <v/>
      </c>
      <c r="E21" s="129" t="str">
        <f t="shared" si="1"/>
        <v/>
      </c>
      <c r="F21" s="123" t="str">
        <f t="shared" si="2"/>
        <v/>
      </c>
      <c r="G21" s="124"/>
      <c r="H21" s="130"/>
      <c r="I21" s="131" t="str">
        <f t="shared" si="3"/>
        <v/>
      </c>
      <c r="J21" s="123" t="str">
        <f t="shared" si="4"/>
        <v/>
      </c>
      <c r="K21" s="124"/>
      <c r="L21" s="124"/>
      <c r="M21" s="123" t="str">
        <f t="shared" si="5"/>
        <v/>
      </c>
      <c r="N21" s="162"/>
      <c r="O21" s="163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5">
        <f t="shared" si="10"/>
        <v>0</v>
      </c>
      <c r="AB21" s="15">
        <f t="shared" si="11"/>
        <v>1</v>
      </c>
      <c r="AC21" s="15">
        <f t="shared" si="12"/>
        <v>0</v>
      </c>
      <c r="AE21" s="15">
        <f t="shared" si="13"/>
        <v>0</v>
      </c>
      <c r="AF21" s="25">
        <f t="shared" si="6"/>
        <v>0</v>
      </c>
      <c r="AG21" s="25">
        <f t="shared" si="7"/>
        <v>265.00291796440592</v>
      </c>
      <c r="AH21" s="25">
        <f t="shared" si="14"/>
        <v>265.00291796440592</v>
      </c>
      <c r="AI21" s="25">
        <f t="shared" si="15"/>
        <v>265.00291796440592</v>
      </c>
      <c r="AJ21" s="25">
        <f t="shared" si="8"/>
        <v>0</v>
      </c>
      <c r="AK21" s="25">
        <f t="shared" si="16"/>
        <v>175086.861</v>
      </c>
      <c r="AL21" s="15">
        <f t="shared" si="17"/>
        <v>-13987.411</v>
      </c>
      <c r="AM21" s="15">
        <f t="shared" si="18"/>
        <v>175.00291796440592</v>
      </c>
      <c r="AN21" s="28">
        <f t="shared" si="19"/>
        <v>175.00291796440592</v>
      </c>
      <c r="AO21" s="28">
        <f t="shared" si="20"/>
        <v>175.00291796440592</v>
      </c>
      <c r="AP21" s="28">
        <f t="shared" si="21"/>
        <v>175066.9370172905</v>
      </c>
      <c r="AQ21" s="28">
        <f t="shared" si="22"/>
        <v>-13985.668899833099</v>
      </c>
      <c r="AR21" s="28">
        <f t="shared" si="23"/>
        <v>355.00291796440592</v>
      </c>
      <c r="AS21" s="28">
        <f t="shared" si="24"/>
        <v>355.00291796440592</v>
      </c>
      <c r="AT21" s="28">
        <f t="shared" si="25"/>
        <v>355.00291796440592</v>
      </c>
      <c r="AU21" s="15">
        <f t="shared" si="26"/>
        <v>175101.80398703212</v>
      </c>
      <c r="AV21" s="15">
        <f t="shared" si="27"/>
        <v>-13988.717575125176</v>
      </c>
    </row>
    <row r="22" spans="1:48" ht="17.25" customHeight="1" x14ac:dyDescent="0.15">
      <c r="A22" s="6" t="str">
        <f t="shared" si="9"/>
        <v/>
      </c>
      <c r="B22" s="127">
        <v>12</v>
      </c>
      <c r="C22" s="128"/>
      <c r="D22" s="129" t="str">
        <f t="shared" si="0"/>
        <v/>
      </c>
      <c r="E22" s="129" t="str">
        <f t="shared" si="1"/>
        <v/>
      </c>
      <c r="F22" s="123" t="str">
        <f t="shared" si="2"/>
        <v/>
      </c>
      <c r="G22" s="124"/>
      <c r="H22" s="130"/>
      <c r="I22" s="131" t="str">
        <f t="shared" si="3"/>
        <v/>
      </c>
      <c r="J22" s="123" t="str">
        <f t="shared" si="4"/>
        <v/>
      </c>
      <c r="K22" s="124"/>
      <c r="L22" s="124"/>
      <c r="M22" s="132" t="str">
        <f t="shared" si="5"/>
        <v/>
      </c>
      <c r="N22" s="133"/>
      <c r="O22" s="134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5">
        <f t="shared" si="10"/>
        <v>0</v>
      </c>
      <c r="AB22" s="15">
        <f t="shared" si="11"/>
        <v>1</v>
      </c>
      <c r="AC22" s="15">
        <f t="shared" si="12"/>
        <v>0</v>
      </c>
      <c r="AE22" s="15">
        <f t="shared" si="13"/>
        <v>0</v>
      </c>
      <c r="AF22" s="25">
        <f t="shared" si="6"/>
        <v>0</v>
      </c>
      <c r="AG22" s="25">
        <f t="shared" si="7"/>
        <v>265.00291796440592</v>
      </c>
      <c r="AH22" s="25">
        <f t="shared" si="14"/>
        <v>265.00291796440592</v>
      </c>
      <c r="AI22" s="25">
        <f t="shared" si="15"/>
        <v>265.00291796440592</v>
      </c>
      <c r="AJ22" s="25">
        <f t="shared" si="8"/>
        <v>0</v>
      </c>
      <c r="AK22" s="25">
        <f t="shared" si="16"/>
        <v>175086.861</v>
      </c>
      <c r="AL22" s="15">
        <f t="shared" si="17"/>
        <v>-13987.411</v>
      </c>
      <c r="AM22" s="15">
        <f t="shared" si="18"/>
        <v>175.00291796440592</v>
      </c>
      <c r="AN22" s="28">
        <f t="shared" si="19"/>
        <v>175.00291796440592</v>
      </c>
      <c r="AO22" s="28">
        <f t="shared" si="20"/>
        <v>175.00291796440592</v>
      </c>
      <c r="AP22" s="28">
        <f t="shared" si="21"/>
        <v>175066.9370172905</v>
      </c>
      <c r="AQ22" s="28">
        <f t="shared" si="22"/>
        <v>-13985.668899833099</v>
      </c>
      <c r="AR22" s="28">
        <f t="shared" si="23"/>
        <v>355.00291796440592</v>
      </c>
      <c r="AS22" s="28">
        <f t="shared" si="24"/>
        <v>355.00291796440592</v>
      </c>
      <c r="AT22" s="28">
        <f t="shared" si="25"/>
        <v>355.00291796440592</v>
      </c>
      <c r="AU22" s="15">
        <f t="shared" si="26"/>
        <v>175101.80398703212</v>
      </c>
      <c r="AV22" s="15">
        <f t="shared" si="27"/>
        <v>-13988.717575125176</v>
      </c>
    </row>
    <row r="23" spans="1:48" ht="17.25" customHeight="1" x14ac:dyDescent="0.15">
      <c r="A23" s="6" t="str">
        <f t="shared" si="9"/>
        <v/>
      </c>
      <c r="B23" s="127">
        <v>13</v>
      </c>
      <c r="C23" s="128"/>
      <c r="D23" s="129" t="str">
        <f t="shared" si="0"/>
        <v/>
      </c>
      <c r="E23" s="129" t="str">
        <f t="shared" si="1"/>
        <v/>
      </c>
      <c r="F23" s="123" t="str">
        <f t="shared" si="2"/>
        <v/>
      </c>
      <c r="G23" s="124"/>
      <c r="H23" s="130"/>
      <c r="I23" s="131" t="str">
        <f t="shared" si="3"/>
        <v/>
      </c>
      <c r="J23" s="123" t="str">
        <f t="shared" si="4"/>
        <v/>
      </c>
      <c r="K23" s="124"/>
      <c r="L23" s="124"/>
      <c r="M23" s="132" t="str">
        <f t="shared" si="5"/>
        <v/>
      </c>
      <c r="N23" s="133"/>
      <c r="O23" s="134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5">
        <f t="shared" si="10"/>
        <v>0</v>
      </c>
      <c r="AB23" s="15">
        <f t="shared" si="11"/>
        <v>1</v>
      </c>
      <c r="AC23" s="15">
        <f t="shared" si="12"/>
        <v>0</v>
      </c>
      <c r="AE23" s="15">
        <f t="shared" si="13"/>
        <v>0</v>
      </c>
      <c r="AF23" s="25">
        <f t="shared" si="6"/>
        <v>0</v>
      </c>
      <c r="AG23" s="25">
        <f t="shared" si="7"/>
        <v>265.00291796440592</v>
      </c>
      <c r="AH23" s="25">
        <f t="shared" si="14"/>
        <v>265.00291796440592</v>
      </c>
      <c r="AI23" s="25">
        <f t="shared" si="15"/>
        <v>265.00291796440592</v>
      </c>
      <c r="AJ23" s="25">
        <f t="shared" si="8"/>
        <v>0</v>
      </c>
      <c r="AK23" s="25">
        <f t="shared" si="16"/>
        <v>175086.861</v>
      </c>
      <c r="AL23" s="15">
        <f t="shared" si="17"/>
        <v>-13987.411</v>
      </c>
      <c r="AM23" s="15">
        <f t="shared" si="18"/>
        <v>175.00291796440592</v>
      </c>
      <c r="AN23" s="28">
        <f t="shared" si="19"/>
        <v>175.00291796440592</v>
      </c>
      <c r="AO23" s="28">
        <f t="shared" si="20"/>
        <v>175.00291796440592</v>
      </c>
      <c r="AP23" s="28">
        <f t="shared" si="21"/>
        <v>175066.9370172905</v>
      </c>
      <c r="AQ23" s="28">
        <f t="shared" si="22"/>
        <v>-13985.668899833099</v>
      </c>
      <c r="AR23" s="28">
        <f t="shared" si="23"/>
        <v>355.00291796440592</v>
      </c>
      <c r="AS23" s="28">
        <f t="shared" si="24"/>
        <v>355.00291796440592</v>
      </c>
      <c r="AT23" s="28">
        <f t="shared" si="25"/>
        <v>355.00291796440592</v>
      </c>
      <c r="AU23" s="15">
        <f t="shared" si="26"/>
        <v>175101.80398703212</v>
      </c>
      <c r="AV23" s="15">
        <f t="shared" si="27"/>
        <v>-13988.717575125176</v>
      </c>
    </row>
    <row r="24" spans="1:48" ht="17.25" customHeight="1" x14ac:dyDescent="0.15">
      <c r="A24" s="6" t="str">
        <f t="shared" si="9"/>
        <v/>
      </c>
      <c r="B24" s="127">
        <v>14</v>
      </c>
      <c r="C24" s="128"/>
      <c r="D24" s="129" t="str">
        <f t="shared" si="0"/>
        <v/>
      </c>
      <c r="E24" s="129" t="str">
        <f t="shared" si="1"/>
        <v/>
      </c>
      <c r="F24" s="123" t="str">
        <f t="shared" si="2"/>
        <v/>
      </c>
      <c r="G24" s="124"/>
      <c r="H24" s="130"/>
      <c r="I24" s="131" t="str">
        <f t="shared" si="3"/>
        <v/>
      </c>
      <c r="J24" s="123" t="str">
        <f t="shared" si="4"/>
        <v/>
      </c>
      <c r="K24" s="124"/>
      <c r="L24" s="124"/>
      <c r="M24" s="132" t="str">
        <f t="shared" si="5"/>
        <v/>
      </c>
      <c r="N24" s="133"/>
      <c r="O24" s="134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5">
        <f t="shared" si="10"/>
        <v>0</v>
      </c>
      <c r="AB24" s="15">
        <f t="shared" si="11"/>
        <v>1</v>
      </c>
      <c r="AC24" s="15">
        <f t="shared" si="12"/>
        <v>0</v>
      </c>
      <c r="AE24" s="15">
        <f t="shared" si="13"/>
        <v>0</v>
      </c>
      <c r="AF24" s="25">
        <f t="shared" si="6"/>
        <v>0</v>
      </c>
      <c r="AG24" s="25">
        <f t="shared" si="7"/>
        <v>265.00291796440592</v>
      </c>
      <c r="AH24" s="25">
        <f t="shared" si="14"/>
        <v>265.00291796440592</v>
      </c>
      <c r="AI24" s="25">
        <f t="shared" si="15"/>
        <v>265.00291796440592</v>
      </c>
      <c r="AJ24" s="25">
        <f t="shared" si="8"/>
        <v>0</v>
      </c>
      <c r="AK24" s="25">
        <f t="shared" si="16"/>
        <v>175086.861</v>
      </c>
      <c r="AL24" s="15">
        <f t="shared" si="17"/>
        <v>-13987.411</v>
      </c>
      <c r="AM24" s="15">
        <f t="shared" si="18"/>
        <v>175.00291796440592</v>
      </c>
      <c r="AN24" s="28">
        <f t="shared" si="19"/>
        <v>175.00291796440592</v>
      </c>
      <c r="AO24" s="28">
        <f t="shared" si="20"/>
        <v>175.00291796440592</v>
      </c>
      <c r="AP24" s="28">
        <f t="shared" si="21"/>
        <v>175066.9370172905</v>
      </c>
      <c r="AQ24" s="28">
        <f t="shared" si="22"/>
        <v>-13985.668899833099</v>
      </c>
      <c r="AR24" s="28">
        <f t="shared" si="23"/>
        <v>355.00291796440592</v>
      </c>
      <c r="AS24" s="28">
        <f t="shared" si="24"/>
        <v>355.00291796440592</v>
      </c>
      <c r="AT24" s="28">
        <f t="shared" si="25"/>
        <v>355.00291796440592</v>
      </c>
      <c r="AU24" s="15">
        <f t="shared" si="26"/>
        <v>175101.80398703212</v>
      </c>
      <c r="AV24" s="15">
        <f t="shared" si="27"/>
        <v>-13988.717575125176</v>
      </c>
    </row>
    <row r="25" spans="1:48" ht="17.25" customHeight="1" x14ac:dyDescent="0.15">
      <c r="A25" s="6" t="str">
        <f t="shared" si="9"/>
        <v/>
      </c>
      <c r="B25" s="164">
        <v>15</v>
      </c>
      <c r="C25" s="136"/>
      <c r="D25" s="137" t="str">
        <f t="shared" si="0"/>
        <v/>
      </c>
      <c r="E25" s="137" t="str">
        <f t="shared" si="1"/>
        <v/>
      </c>
      <c r="F25" s="138" t="str">
        <f t="shared" si="2"/>
        <v/>
      </c>
      <c r="G25" s="139"/>
      <c r="H25" s="140"/>
      <c r="I25" s="141" t="str">
        <f t="shared" si="3"/>
        <v/>
      </c>
      <c r="J25" s="138" t="str">
        <f t="shared" si="4"/>
        <v/>
      </c>
      <c r="K25" s="139"/>
      <c r="L25" s="139"/>
      <c r="M25" s="142" t="str">
        <f t="shared" si="5"/>
        <v/>
      </c>
      <c r="N25" s="143"/>
      <c r="O25" s="144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5">
        <f t="shared" si="10"/>
        <v>0</v>
      </c>
      <c r="AB25" s="15">
        <f t="shared" si="11"/>
        <v>1</v>
      </c>
      <c r="AC25" s="15">
        <f t="shared" si="12"/>
        <v>0</v>
      </c>
      <c r="AE25" s="15">
        <f t="shared" si="13"/>
        <v>0</v>
      </c>
      <c r="AF25" s="25">
        <f t="shared" si="6"/>
        <v>0</v>
      </c>
      <c r="AG25" s="25">
        <f t="shared" si="7"/>
        <v>265.00291796440592</v>
      </c>
      <c r="AH25" s="25">
        <f t="shared" si="14"/>
        <v>265.00291796440592</v>
      </c>
      <c r="AI25" s="25">
        <f t="shared" si="15"/>
        <v>265.00291796440592</v>
      </c>
      <c r="AJ25" s="25">
        <f t="shared" si="8"/>
        <v>0</v>
      </c>
      <c r="AK25" s="25">
        <f t="shared" si="16"/>
        <v>175086.861</v>
      </c>
      <c r="AL25" s="15">
        <f t="shared" si="17"/>
        <v>-13987.411</v>
      </c>
      <c r="AM25" s="15">
        <f t="shared" si="18"/>
        <v>175.00291796440592</v>
      </c>
      <c r="AN25" s="28">
        <f t="shared" si="19"/>
        <v>175.00291796440592</v>
      </c>
      <c r="AO25" s="28">
        <f t="shared" si="20"/>
        <v>175.00291796440592</v>
      </c>
      <c r="AP25" s="28">
        <f t="shared" si="21"/>
        <v>175066.9370172905</v>
      </c>
      <c r="AQ25" s="28">
        <f t="shared" si="22"/>
        <v>-13985.668899833099</v>
      </c>
      <c r="AR25" s="28">
        <f t="shared" si="23"/>
        <v>355.00291796440592</v>
      </c>
      <c r="AS25" s="28">
        <f t="shared" si="24"/>
        <v>355.00291796440592</v>
      </c>
      <c r="AT25" s="28">
        <f t="shared" si="25"/>
        <v>355.00291796440592</v>
      </c>
      <c r="AU25" s="15">
        <f t="shared" si="26"/>
        <v>175101.80398703212</v>
      </c>
      <c r="AV25" s="15">
        <f t="shared" si="27"/>
        <v>-13988.717575125176</v>
      </c>
    </row>
    <row r="26" spans="1:48" ht="17.25" customHeight="1" x14ac:dyDescent="0.15">
      <c r="A26" s="6" t="str">
        <f t="shared" si="9"/>
        <v/>
      </c>
      <c r="B26" s="165">
        <v>16</v>
      </c>
      <c r="C26" s="145"/>
      <c r="D26" s="146" t="str">
        <f t="shared" si="0"/>
        <v/>
      </c>
      <c r="E26" s="146" t="str">
        <f t="shared" si="1"/>
        <v/>
      </c>
      <c r="F26" s="147" t="str">
        <f t="shared" si="2"/>
        <v/>
      </c>
      <c r="G26" s="148"/>
      <c r="H26" s="149"/>
      <c r="I26" s="150" t="str">
        <f t="shared" si="3"/>
        <v/>
      </c>
      <c r="J26" s="147" t="str">
        <f t="shared" si="4"/>
        <v/>
      </c>
      <c r="K26" s="148"/>
      <c r="L26" s="148"/>
      <c r="M26" s="147" t="str">
        <f t="shared" si="5"/>
        <v/>
      </c>
      <c r="N26" s="151"/>
      <c r="O26" s="152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5">
        <f t="shared" si="10"/>
        <v>0</v>
      </c>
      <c r="AB26" s="15">
        <f t="shared" si="11"/>
        <v>1</v>
      </c>
      <c r="AC26" s="15">
        <f t="shared" si="12"/>
        <v>0</v>
      </c>
      <c r="AE26" s="15">
        <f t="shared" si="13"/>
        <v>0</v>
      </c>
      <c r="AF26" s="25">
        <f t="shared" si="6"/>
        <v>0</v>
      </c>
      <c r="AG26" s="25">
        <f t="shared" si="7"/>
        <v>265.00291796440592</v>
      </c>
      <c r="AH26" s="25">
        <f t="shared" si="14"/>
        <v>265.00291796440592</v>
      </c>
      <c r="AI26" s="25">
        <f t="shared" si="15"/>
        <v>265.00291796440592</v>
      </c>
      <c r="AJ26" s="25">
        <f t="shared" si="8"/>
        <v>0</v>
      </c>
      <c r="AK26" s="25">
        <f t="shared" si="16"/>
        <v>175086.861</v>
      </c>
      <c r="AL26" s="15">
        <f t="shared" si="17"/>
        <v>-13987.411</v>
      </c>
      <c r="AM26" s="15">
        <f t="shared" si="18"/>
        <v>175.00291796440592</v>
      </c>
      <c r="AN26" s="28">
        <f t="shared" si="19"/>
        <v>175.00291796440592</v>
      </c>
      <c r="AO26" s="28">
        <f t="shared" si="20"/>
        <v>175.00291796440592</v>
      </c>
      <c r="AP26" s="28">
        <f t="shared" si="21"/>
        <v>175066.9370172905</v>
      </c>
      <c r="AQ26" s="28">
        <f t="shared" si="22"/>
        <v>-13985.668899833099</v>
      </c>
      <c r="AR26" s="28">
        <f t="shared" si="23"/>
        <v>355.00291796440592</v>
      </c>
      <c r="AS26" s="28">
        <f t="shared" si="24"/>
        <v>355.00291796440592</v>
      </c>
      <c r="AT26" s="28">
        <f t="shared" si="25"/>
        <v>355.00291796440592</v>
      </c>
      <c r="AU26" s="15">
        <f t="shared" si="26"/>
        <v>175101.80398703212</v>
      </c>
      <c r="AV26" s="15">
        <f t="shared" si="27"/>
        <v>-13988.717575125176</v>
      </c>
    </row>
    <row r="27" spans="1:48" ht="17.25" customHeight="1" x14ac:dyDescent="0.15">
      <c r="A27" s="6" t="str">
        <f t="shared" si="9"/>
        <v/>
      </c>
      <c r="B27" s="127">
        <v>17</v>
      </c>
      <c r="C27" s="128"/>
      <c r="D27" s="129" t="str">
        <f t="shared" si="0"/>
        <v/>
      </c>
      <c r="E27" s="129" t="str">
        <f t="shared" si="1"/>
        <v/>
      </c>
      <c r="F27" s="123" t="str">
        <f t="shared" si="2"/>
        <v/>
      </c>
      <c r="G27" s="124"/>
      <c r="H27" s="130"/>
      <c r="I27" s="131" t="str">
        <f t="shared" si="3"/>
        <v/>
      </c>
      <c r="J27" s="123" t="str">
        <f t="shared" si="4"/>
        <v/>
      </c>
      <c r="K27" s="124"/>
      <c r="L27" s="124"/>
      <c r="M27" s="132" t="str">
        <f t="shared" si="5"/>
        <v/>
      </c>
      <c r="N27" s="133"/>
      <c r="O27" s="134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5">
        <f t="shared" si="10"/>
        <v>0</v>
      </c>
      <c r="AB27" s="15">
        <f t="shared" si="11"/>
        <v>1</v>
      </c>
      <c r="AC27" s="15">
        <f t="shared" si="12"/>
        <v>0</v>
      </c>
      <c r="AE27" s="15">
        <f t="shared" si="13"/>
        <v>0</v>
      </c>
      <c r="AF27" s="25">
        <f t="shared" si="6"/>
        <v>0</v>
      </c>
      <c r="AG27" s="25">
        <f t="shared" si="7"/>
        <v>265.00291796440592</v>
      </c>
      <c r="AH27" s="25">
        <f t="shared" si="14"/>
        <v>265.00291796440592</v>
      </c>
      <c r="AI27" s="25">
        <f t="shared" si="15"/>
        <v>265.00291796440592</v>
      </c>
      <c r="AJ27" s="25">
        <f t="shared" si="8"/>
        <v>0</v>
      </c>
      <c r="AK27" s="25">
        <f t="shared" si="16"/>
        <v>175086.861</v>
      </c>
      <c r="AL27" s="15">
        <f t="shared" si="17"/>
        <v>-13987.411</v>
      </c>
      <c r="AM27" s="15">
        <f t="shared" si="18"/>
        <v>175.00291796440592</v>
      </c>
      <c r="AN27" s="28">
        <f t="shared" si="19"/>
        <v>175.00291796440592</v>
      </c>
      <c r="AO27" s="28">
        <f t="shared" si="20"/>
        <v>175.00291796440592</v>
      </c>
      <c r="AP27" s="28">
        <f t="shared" si="21"/>
        <v>175066.9370172905</v>
      </c>
      <c r="AQ27" s="28">
        <f t="shared" si="22"/>
        <v>-13985.668899833099</v>
      </c>
      <c r="AR27" s="28">
        <f t="shared" si="23"/>
        <v>355.00291796440592</v>
      </c>
      <c r="AS27" s="28">
        <f t="shared" si="24"/>
        <v>355.00291796440592</v>
      </c>
      <c r="AT27" s="28">
        <f t="shared" si="25"/>
        <v>355.00291796440592</v>
      </c>
      <c r="AU27" s="15">
        <f t="shared" si="26"/>
        <v>175101.80398703212</v>
      </c>
      <c r="AV27" s="15">
        <f t="shared" si="27"/>
        <v>-13988.717575125176</v>
      </c>
    </row>
    <row r="28" spans="1:48" ht="17.25" customHeight="1" x14ac:dyDescent="0.15">
      <c r="A28" s="6" t="str">
        <f t="shared" si="9"/>
        <v/>
      </c>
      <c r="B28" s="127">
        <v>18</v>
      </c>
      <c r="C28" s="128"/>
      <c r="D28" s="129" t="str">
        <f t="shared" si="0"/>
        <v/>
      </c>
      <c r="E28" s="129" t="str">
        <f t="shared" si="1"/>
        <v/>
      </c>
      <c r="F28" s="123" t="str">
        <f t="shared" si="2"/>
        <v/>
      </c>
      <c r="G28" s="124"/>
      <c r="H28" s="130"/>
      <c r="I28" s="131" t="str">
        <f t="shared" si="3"/>
        <v/>
      </c>
      <c r="J28" s="123" t="str">
        <f t="shared" si="4"/>
        <v/>
      </c>
      <c r="K28" s="124"/>
      <c r="L28" s="124"/>
      <c r="M28" s="132" t="str">
        <f t="shared" si="5"/>
        <v/>
      </c>
      <c r="N28" s="133"/>
      <c r="O28" s="134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5">
        <f t="shared" si="10"/>
        <v>0</v>
      </c>
      <c r="AB28" s="15">
        <f t="shared" si="11"/>
        <v>1</v>
      </c>
      <c r="AC28" s="15">
        <f t="shared" si="12"/>
        <v>0</v>
      </c>
      <c r="AE28" s="15">
        <f t="shared" si="13"/>
        <v>0</v>
      </c>
      <c r="AF28" s="25">
        <f t="shared" si="6"/>
        <v>0</v>
      </c>
      <c r="AG28" s="25">
        <f t="shared" si="7"/>
        <v>265.00291796440592</v>
      </c>
      <c r="AH28" s="25">
        <f t="shared" si="14"/>
        <v>265.00291796440592</v>
      </c>
      <c r="AI28" s="25">
        <f t="shared" si="15"/>
        <v>265.00291796440592</v>
      </c>
      <c r="AJ28" s="25">
        <f t="shared" si="8"/>
        <v>0</v>
      </c>
      <c r="AK28" s="25">
        <f t="shared" si="16"/>
        <v>175086.861</v>
      </c>
      <c r="AL28" s="15">
        <f t="shared" si="17"/>
        <v>-13987.411</v>
      </c>
      <c r="AM28" s="15">
        <f t="shared" si="18"/>
        <v>175.00291796440592</v>
      </c>
      <c r="AN28" s="28">
        <f t="shared" si="19"/>
        <v>175.00291796440592</v>
      </c>
      <c r="AO28" s="28">
        <f t="shared" si="20"/>
        <v>175.00291796440592</v>
      </c>
      <c r="AP28" s="28">
        <f t="shared" si="21"/>
        <v>175066.9370172905</v>
      </c>
      <c r="AQ28" s="28">
        <f t="shared" si="22"/>
        <v>-13985.668899833099</v>
      </c>
      <c r="AR28" s="28">
        <f t="shared" si="23"/>
        <v>355.00291796440592</v>
      </c>
      <c r="AS28" s="28">
        <f t="shared" si="24"/>
        <v>355.00291796440592</v>
      </c>
      <c r="AT28" s="28">
        <f t="shared" si="25"/>
        <v>355.00291796440592</v>
      </c>
      <c r="AU28" s="15">
        <f t="shared" si="26"/>
        <v>175101.80398703212</v>
      </c>
      <c r="AV28" s="15">
        <f t="shared" si="27"/>
        <v>-13988.717575125176</v>
      </c>
    </row>
    <row r="29" spans="1:48" ht="17.25" customHeight="1" x14ac:dyDescent="0.15">
      <c r="A29" s="6" t="str">
        <f t="shared" si="9"/>
        <v/>
      </c>
      <c r="B29" s="127">
        <v>19</v>
      </c>
      <c r="C29" s="128"/>
      <c r="D29" s="129" t="str">
        <f t="shared" si="0"/>
        <v/>
      </c>
      <c r="E29" s="129" t="str">
        <f t="shared" si="1"/>
        <v/>
      </c>
      <c r="F29" s="123" t="str">
        <f t="shared" si="2"/>
        <v/>
      </c>
      <c r="G29" s="124"/>
      <c r="H29" s="130"/>
      <c r="I29" s="131" t="str">
        <f t="shared" si="3"/>
        <v/>
      </c>
      <c r="J29" s="123" t="str">
        <f t="shared" si="4"/>
        <v/>
      </c>
      <c r="K29" s="124"/>
      <c r="L29" s="124"/>
      <c r="M29" s="132" t="str">
        <f t="shared" si="5"/>
        <v/>
      </c>
      <c r="N29" s="133"/>
      <c r="O29" s="134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5">
        <f t="shared" si="10"/>
        <v>0</v>
      </c>
      <c r="AB29" s="15">
        <f t="shared" si="11"/>
        <v>1</v>
      </c>
      <c r="AC29" s="15">
        <f t="shared" si="12"/>
        <v>0</v>
      </c>
      <c r="AE29" s="15">
        <f t="shared" si="13"/>
        <v>0</v>
      </c>
      <c r="AF29" s="25">
        <f t="shared" si="6"/>
        <v>0</v>
      </c>
      <c r="AG29" s="25">
        <f t="shared" si="7"/>
        <v>265.00291796440592</v>
      </c>
      <c r="AH29" s="25">
        <f t="shared" si="14"/>
        <v>265.00291796440592</v>
      </c>
      <c r="AI29" s="25">
        <f t="shared" si="15"/>
        <v>265.00291796440592</v>
      </c>
      <c r="AJ29" s="25">
        <f t="shared" si="8"/>
        <v>0</v>
      </c>
      <c r="AK29" s="25">
        <f t="shared" si="16"/>
        <v>175086.861</v>
      </c>
      <c r="AL29" s="15">
        <f t="shared" si="17"/>
        <v>-13987.411</v>
      </c>
      <c r="AM29" s="15">
        <f t="shared" si="18"/>
        <v>175.00291796440592</v>
      </c>
      <c r="AN29" s="28">
        <f t="shared" si="19"/>
        <v>175.00291796440592</v>
      </c>
      <c r="AO29" s="28">
        <f t="shared" si="20"/>
        <v>175.00291796440592</v>
      </c>
      <c r="AP29" s="28">
        <f t="shared" si="21"/>
        <v>175066.9370172905</v>
      </c>
      <c r="AQ29" s="28">
        <f t="shared" si="22"/>
        <v>-13985.668899833099</v>
      </c>
      <c r="AR29" s="28">
        <f t="shared" si="23"/>
        <v>355.00291796440592</v>
      </c>
      <c r="AS29" s="28">
        <f t="shared" si="24"/>
        <v>355.00291796440592</v>
      </c>
      <c r="AT29" s="28">
        <f t="shared" si="25"/>
        <v>355.00291796440592</v>
      </c>
      <c r="AU29" s="15">
        <f t="shared" si="26"/>
        <v>175101.80398703212</v>
      </c>
      <c r="AV29" s="15">
        <f t="shared" si="27"/>
        <v>-13988.717575125176</v>
      </c>
    </row>
    <row r="30" spans="1:48" ht="17.25" customHeight="1" x14ac:dyDescent="0.15">
      <c r="A30" s="6" t="str">
        <f t="shared" si="9"/>
        <v/>
      </c>
      <c r="B30" s="135">
        <v>20</v>
      </c>
      <c r="C30" s="153"/>
      <c r="D30" s="154" t="str">
        <f t="shared" si="0"/>
        <v/>
      </c>
      <c r="E30" s="154" t="str">
        <f t="shared" si="1"/>
        <v/>
      </c>
      <c r="F30" s="155" t="str">
        <f t="shared" si="2"/>
        <v/>
      </c>
      <c r="G30" s="156"/>
      <c r="H30" s="157"/>
      <c r="I30" s="158" t="str">
        <f t="shared" si="3"/>
        <v/>
      </c>
      <c r="J30" s="155" t="str">
        <f t="shared" si="4"/>
        <v/>
      </c>
      <c r="K30" s="156"/>
      <c r="L30" s="156"/>
      <c r="M30" s="159" t="str">
        <f t="shared" si="5"/>
        <v/>
      </c>
      <c r="N30" s="160"/>
      <c r="O30" s="161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5">
        <f t="shared" si="10"/>
        <v>0</v>
      </c>
      <c r="AB30" s="15">
        <f t="shared" si="11"/>
        <v>1</v>
      </c>
      <c r="AC30" s="15">
        <f t="shared" si="12"/>
        <v>0</v>
      </c>
      <c r="AE30" s="15">
        <f t="shared" si="13"/>
        <v>0</v>
      </c>
      <c r="AF30" s="25">
        <f t="shared" si="6"/>
        <v>0</v>
      </c>
      <c r="AG30" s="25">
        <f t="shared" si="7"/>
        <v>265.00291796440592</v>
      </c>
      <c r="AH30" s="25">
        <f t="shared" si="14"/>
        <v>265.00291796440592</v>
      </c>
      <c r="AI30" s="25">
        <f t="shared" si="15"/>
        <v>265.00291796440592</v>
      </c>
      <c r="AJ30" s="25">
        <f t="shared" si="8"/>
        <v>0</v>
      </c>
      <c r="AK30" s="25">
        <f t="shared" si="16"/>
        <v>175086.861</v>
      </c>
      <c r="AL30" s="15">
        <f t="shared" si="17"/>
        <v>-13987.411</v>
      </c>
      <c r="AM30" s="15">
        <f t="shared" si="18"/>
        <v>175.00291796440592</v>
      </c>
      <c r="AN30" s="28">
        <f t="shared" si="19"/>
        <v>175.00291796440592</v>
      </c>
      <c r="AO30" s="28">
        <f t="shared" si="20"/>
        <v>175.00291796440592</v>
      </c>
      <c r="AP30" s="28">
        <f t="shared" si="21"/>
        <v>175066.9370172905</v>
      </c>
      <c r="AQ30" s="28">
        <f t="shared" si="22"/>
        <v>-13985.668899833099</v>
      </c>
      <c r="AR30" s="28">
        <f t="shared" si="23"/>
        <v>355.00291796440592</v>
      </c>
      <c r="AS30" s="28">
        <f t="shared" si="24"/>
        <v>355.00291796440592</v>
      </c>
      <c r="AT30" s="28">
        <f t="shared" si="25"/>
        <v>355.00291796440592</v>
      </c>
      <c r="AU30" s="15">
        <f t="shared" si="26"/>
        <v>175101.80398703212</v>
      </c>
      <c r="AV30" s="15">
        <f t="shared" si="27"/>
        <v>-13988.717575125176</v>
      </c>
    </row>
    <row r="31" spans="1:48" ht="17.25" customHeight="1" x14ac:dyDescent="0.15">
      <c r="A31" s="6" t="str">
        <f t="shared" si="9"/>
        <v/>
      </c>
      <c r="B31" s="116">
        <v>21</v>
      </c>
      <c r="C31" s="117"/>
      <c r="D31" s="129" t="str">
        <f t="shared" si="0"/>
        <v/>
      </c>
      <c r="E31" s="129" t="str">
        <f t="shared" si="1"/>
        <v/>
      </c>
      <c r="F31" s="123" t="str">
        <f t="shared" si="2"/>
        <v/>
      </c>
      <c r="G31" s="124"/>
      <c r="H31" s="130"/>
      <c r="I31" s="131" t="str">
        <f t="shared" si="3"/>
        <v/>
      </c>
      <c r="J31" s="123" t="str">
        <f t="shared" si="4"/>
        <v/>
      </c>
      <c r="K31" s="124"/>
      <c r="L31" s="124"/>
      <c r="M31" s="123" t="str">
        <f t="shared" si="5"/>
        <v/>
      </c>
      <c r="N31" s="162"/>
      <c r="O31" s="163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5">
        <f t="shared" si="10"/>
        <v>0</v>
      </c>
      <c r="AB31" s="15">
        <f t="shared" si="11"/>
        <v>1</v>
      </c>
      <c r="AC31" s="15">
        <f t="shared" si="12"/>
        <v>0</v>
      </c>
      <c r="AE31" s="15">
        <f t="shared" si="13"/>
        <v>0</v>
      </c>
      <c r="AF31" s="25">
        <f t="shared" si="6"/>
        <v>0</v>
      </c>
      <c r="AG31" s="25">
        <f t="shared" si="7"/>
        <v>265.00291796440592</v>
      </c>
      <c r="AH31" s="25">
        <f t="shared" si="14"/>
        <v>265.00291796440592</v>
      </c>
      <c r="AI31" s="25">
        <f t="shared" si="15"/>
        <v>265.00291796440592</v>
      </c>
      <c r="AJ31" s="25">
        <f t="shared" si="8"/>
        <v>0</v>
      </c>
      <c r="AK31" s="25">
        <f t="shared" si="16"/>
        <v>175086.861</v>
      </c>
      <c r="AL31" s="15">
        <f t="shared" si="17"/>
        <v>-13987.411</v>
      </c>
      <c r="AM31" s="15">
        <f t="shared" si="18"/>
        <v>175.00291796440592</v>
      </c>
      <c r="AN31" s="28">
        <f t="shared" si="19"/>
        <v>175.00291796440592</v>
      </c>
      <c r="AO31" s="28">
        <f t="shared" si="20"/>
        <v>175.00291796440592</v>
      </c>
      <c r="AP31" s="28">
        <f t="shared" si="21"/>
        <v>175066.9370172905</v>
      </c>
      <c r="AQ31" s="28">
        <f t="shared" si="22"/>
        <v>-13985.668899833099</v>
      </c>
      <c r="AR31" s="28">
        <f t="shared" si="23"/>
        <v>355.00291796440592</v>
      </c>
      <c r="AS31" s="28">
        <f t="shared" si="24"/>
        <v>355.00291796440592</v>
      </c>
      <c r="AT31" s="28">
        <f t="shared" si="25"/>
        <v>355.00291796440592</v>
      </c>
      <c r="AU31" s="15">
        <f t="shared" si="26"/>
        <v>175101.80398703212</v>
      </c>
      <c r="AV31" s="15">
        <f t="shared" si="27"/>
        <v>-13988.717575125176</v>
      </c>
    </row>
    <row r="32" spans="1:48" ht="17.25" customHeight="1" x14ac:dyDescent="0.15">
      <c r="A32" s="6" t="str">
        <f t="shared" si="9"/>
        <v/>
      </c>
      <c r="B32" s="127">
        <v>22</v>
      </c>
      <c r="C32" s="128"/>
      <c r="D32" s="129" t="str">
        <f t="shared" si="0"/>
        <v/>
      </c>
      <c r="E32" s="129" t="str">
        <f t="shared" si="1"/>
        <v/>
      </c>
      <c r="F32" s="123" t="str">
        <f t="shared" si="2"/>
        <v/>
      </c>
      <c r="G32" s="124"/>
      <c r="H32" s="130"/>
      <c r="I32" s="131" t="str">
        <f t="shared" si="3"/>
        <v/>
      </c>
      <c r="J32" s="123" t="str">
        <f t="shared" si="4"/>
        <v/>
      </c>
      <c r="K32" s="124"/>
      <c r="L32" s="124"/>
      <c r="M32" s="132" t="str">
        <f t="shared" si="5"/>
        <v/>
      </c>
      <c r="N32" s="133"/>
      <c r="O32" s="134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5">
        <f t="shared" si="10"/>
        <v>0</v>
      </c>
      <c r="AB32" s="15">
        <f t="shared" si="11"/>
        <v>1</v>
      </c>
      <c r="AC32" s="15">
        <f t="shared" si="12"/>
        <v>0</v>
      </c>
      <c r="AE32" s="15">
        <f t="shared" si="13"/>
        <v>0</v>
      </c>
      <c r="AF32" s="25">
        <f t="shared" si="6"/>
        <v>0</v>
      </c>
      <c r="AG32" s="25">
        <f t="shared" si="7"/>
        <v>265.00291796440592</v>
      </c>
      <c r="AH32" s="25">
        <f t="shared" si="14"/>
        <v>265.00291796440592</v>
      </c>
      <c r="AI32" s="25">
        <f t="shared" si="15"/>
        <v>265.00291796440592</v>
      </c>
      <c r="AJ32" s="25">
        <f t="shared" si="8"/>
        <v>0</v>
      </c>
      <c r="AK32" s="25">
        <f t="shared" si="16"/>
        <v>175086.861</v>
      </c>
      <c r="AL32" s="15">
        <f t="shared" si="17"/>
        <v>-13987.411</v>
      </c>
      <c r="AM32" s="15">
        <f t="shared" si="18"/>
        <v>175.00291796440592</v>
      </c>
      <c r="AN32" s="28">
        <f t="shared" si="19"/>
        <v>175.00291796440592</v>
      </c>
      <c r="AO32" s="28">
        <f t="shared" si="20"/>
        <v>175.00291796440592</v>
      </c>
      <c r="AP32" s="28">
        <f t="shared" si="21"/>
        <v>175066.9370172905</v>
      </c>
      <c r="AQ32" s="28">
        <f t="shared" si="22"/>
        <v>-13985.668899833099</v>
      </c>
      <c r="AR32" s="28">
        <f t="shared" si="23"/>
        <v>355.00291796440592</v>
      </c>
      <c r="AS32" s="28">
        <f t="shared" si="24"/>
        <v>355.00291796440592</v>
      </c>
      <c r="AT32" s="28">
        <f t="shared" si="25"/>
        <v>355.00291796440592</v>
      </c>
      <c r="AU32" s="15">
        <f t="shared" si="26"/>
        <v>175101.80398703212</v>
      </c>
      <c r="AV32" s="15">
        <f t="shared" si="27"/>
        <v>-13988.717575125176</v>
      </c>
    </row>
    <row r="33" spans="1:48" ht="17.25" customHeight="1" x14ac:dyDescent="0.15">
      <c r="A33" s="6" t="str">
        <f t="shared" si="9"/>
        <v/>
      </c>
      <c r="B33" s="127">
        <v>23</v>
      </c>
      <c r="C33" s="128"/>
      <c r="D33" s="129" t="str">
        <f t="shared" si="0"/>
        <v/>
      </c>
      <c r="E33" s="129" t="str">
        <f t="shared" si="1"/>
        <v/>
      </c>
      <c r="F33" s="123" t="str">
        <f t="shared" si="2"/>
        <v/>
      </c>
      <c r="G33" s="124"/>
      <c r="H33" s="130"/>
      <c r="I33" s="131" t="str">
        <f t="shared" si="3"/>
        <v/>
      </c>
      <c r="J33" s="123" t="str">
        <f t="shared" si="4"/>
        <v/>
      </c>
      <c r="K33" s="124"/>
      <c r="L33" s="124"/>
      <c r="M33" s="132" t="str">
        <f t="shared" si="5"/>
        <v/>
      </c>
      <c r="N33" s="133"/>
      <c r="O33" s="134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5">
        <f t="shared" si="10"/>
        <v>0</v>
      </c>
      <c r="AB33" s="15">
        <f t="shared" si="11"/>
        <v>1</v>
      </c>
      <c r="AC33" s="15">
        <f t="shared" si="12"/>
        <v>0</v>
      </c>
      <c r="AE33" s="15">
        <f t="shared" si="13"/>
        <v>0</v>
      </c>
      <c r="AF33" s="25">
        <f t="shared" si="6"/>
        <v>0</v>
      </c>
      <c r="AG33" s="25">
        <f t="shared" si="7"/>
        <v>265.00291796440592</v>
      </c>
      <c r="AH33" s="25">
        <f t="shared" si="14"/>
        <v>265.00291796440592</v>
      </c>
      <c r="AI33" s="25">
        <f t="shared" si="15"/>
        <v>265.00291796440592</v>
      </c>
      <c r="AJ33" s="25">
        <f t="shared" si="8"/>
        <v>0</v>
      </c>
      <c r="AK33" s="25">
        <f t="shared" si="16"/>
        <v>175086.861</v>
      </c>
      <c r="AL33" s="15">
        <f t="shared" si="17"/>
        <v>-13987.411</v>
      </c>
      <c r="AM33" s="15">
        <f t="shared" si="18"/>
        <v>175.00291796440592</v>
      </c>
      <c r="AN33" s="28">
        <f t="shared" si="19"/>
        <v>175.00291796440592</v>
      </c>
      <c r="AO33" s="28">
        <f t="shared" si="20"/>
        <v>175.00291796440592</v>
      </c>
      <c r="AP33" s="28">
        <f t="shared" si="21"/>
        <v>175066.9370172905</v>
      </c>
      <c r="AQ33" s="28">
        <f t="shared" si="22"/>
        <v>-13985.668899833099</v>
      </c>
      <c r="AR33" s="28">
        <f t="shared" si="23"/>
        <v>355.00291796440592</v>
      </c>
      <c r="AS33" s="28">
        <f t="shared" si="24"/>
        <v>355.00291796440592</v>
      </c>
      <c r="AT33" s="28">
        <f t="shared" si="25"/>
        <v>355.00291796440592</v>
      </c>
      <c r="AU33" s="15">
        <f t="shared" si="26"/>
        <v>175101.80398703212</v>
      </c>
      <c r="AV33" s="15">
        <f t="shared" si="27"/>
        <v>-13988.717575125176</v>
      </c>
    </row>
    <row r="34" spans="1:48" ht="17.25" customHeight="1" x14ac:dyDescent="0.15">
      <c r="A34" s="6" t="str">
        <f t="shared" si="9"/>
        <v/>
      </c>
      <c r="B34" s="127">
        <v>24</v>
      </c>
      <c r="C34" s="128"/>
      <c r="D34" s="129" t="str">
        <f t="shared" si="0"/>
        <v/>
      </c>
      <c r="E34" s="129" t="str">
        <f t="shared" si="1"/>
        <v/>
      </c>
      <c r="F34" s="123" t="str">
        <f t="shared" si="2"/>
        <v/>
      </c>
      <c r="G34" s="124"/>
      <c r="H34" s="130"/>
      <c r="I34" s="131" t="str">
        <f t="shared" si="3"/>
        <v/>
      </c>
      <c r="J34" s="123" t="str">
        <f t="shared" si="4"/>
        <v/>
      </c>
      <c r="K34" s="124"/>
      <c r="L34" s="124"/>
      <c r="M34" s="132" t="str">
        <f t="shared" si="5"/>
        <v/>
      </c>
      <c r="N34" s="133"/>
      <c r="O34" s="134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5">
        <f t="shared" si="10"/>
        <v>0</v>
      </c>
      <c r="AB34" s="15">
        <f t="shared" si="11"/>
        <v>1</v>
      </c>
      <c r="AC34" s="15">
        <f t="shared" si="12"/>
        <v>0</v>
      </c>
      <c r="AE34" s="15">
        <f t="shared" si="13"/>
        <v>0</v>
      </c>
      <c r="AF34" s="25">
        <f t="shared" si="6"/>
        <v>0</v>
      </c>
      <c r="AG34" s="25">
        <f t="shared" si="7"/>
        <v>265.00291796440592</v>
      </c>
      <c r="AH34" s="25">
        <f t="shared" si="14"/>
        <v>265.00291796440592</v>
      </c>
      <c r="AI34" s="25">
        <f t="shared" si="15"/>
        <v>265.00291796440592</v>
      </c>
      <c r="AJ34" s="25">
        <f t="shared" si="8"/>
        <v>0</v>
      </c>
      <c r="AK34" s="25">
        <f t="shared" si="16"/>
        <v>175086.861</v>
      </c>
      <c r="AL34" s="15">
        <f t="shared" si="17"/>
        <v>-13987.411</v>
      </c>
      <c r="AM34" s="15">
        <f t="shared" si="18"/>
        <v>175.00291796440592</v>
      </c>
      <c r="AN34" s="28">
        <f t="shared" si="19"/>
        <v>175.00291796440592</v>
      </c>
      <c r="AO34" s="28">
        <f t="shared" si="20"/>
        <v>175.00291796440592</v>
      </c>
      <c r="AP34" s="28">
        <f t="shared" si="21"/>
        <v>175066.9370172905</v>
      </c>
      <c r="AQ34" s="28">
        <f t="shared" si="22"/>
        <v>-13985.668899833099</v>
      </c>
      <c r="AR34" s="28">
        <f t="shared" si="23"/>
        <v>355.00291796440592</v>
      </c>
      <c r="AS34" s="28">
        <f t="shared" si="24"/>
        <v>355.00291796440592</v>
      </c>
      <c r="AT34" s="28">
        <f t="shared" si="25"/>
        <v>355.00291796440592</v>
      </c>
      <c r="AU34" s="15">
        <f t="shared" si="26"/>
        <v>175101.80398703212</v>
      </c>
      <c r="AV34" s="15">
        <f t="shared" si="27"/>
        <v>-13988.717575125176</v>
      </c>
    </row>
    <row r="35" spans="1:48" ht="17.25" customHeight="1" x14ac:dyDescent="0.15">
      <c r="A35" s="6" t="str">
        <f t="shared" si="9"/>
        <v/>
      </c>
      <c r="B35" s="164">
        <v>25</v>
      </c>
      <c r="C35" s="136"/>
      <c r="D35" s="137" t="str">
        <f t="shared" si="0"/>
        <v/>
      </c>
      <c r="E35" s="137" t="str">
        <f t="shared" si="1"/>
        <v/>
      </c>
      <c r="F35" s="138" t="str">
        <f t="shared" si="2"/>
        <v/>
      </c>
      <c r="G35" s="139"/>
      <c r="H35" s="140"/>
      <c r="I35" s="141" t="str">
        <f t="shared" si="3"/>
        <v/>
      </c>
      <c r="J35" s="138" t="str">
        <f t="shared" si="4"/>
        <v/>
      </c>
      <c r="K35" s="139"/>
      <c r="L35" s="139"/>
      <c r="M35" s="142" t="str">
        <f t="shared" si="5"/>
        <v/>
      </c>
      <c r="N35" s="143"/>
      <c r="O35" s="144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5">
        <f t="shared" si="10"/>
        <v>0</v>
      </c>
      <c r="AB35" s="15">
        <f t="shared" si="11"/>
        <v>1</v>
      </c>
      <c r="AC35" s="15">
        <f t="shared" si="12"/>
        <v>0</v>
      </c>
      <c r="AE35" s="15">
        <f t="shared" si="13"/>
        <v>0</v>
      </c>
      <c r="AF35" s="25">
        <f t="shared" si="6"/>
        <v>0</v>
      </c>
      <c r="AG35" s="25">
        <f t="shared" si="7"/>
        <v>265.00291796440592</v>
      </c>
      <c r="AH35" s="25">
        <f t="shared" si="14"/>
        <v>265.00291796440592</v>
      </c>
      <c r="AI35" s="25">
        <f t="shared" si="15"/>
        <v>265.00291796440592</v>
      </c>
      <c r="AJ35" s="25">
        <f t="shared" si="8"/>
        <v>0</v>
      </c>
      <c r="AK35" s="25">
        <f t="shared" si="16"/>
        <v>175086.861</v>
      </c>
      <c r="AL35" s="15">
        <f t="shared" si="17"/>
        <v>-13987.411</v>
      </c>
      <c r="AM35" s="15">
        <f t="shared" si="18"/>
        <v>175.00291796440592</v>
      </c>
      <c r="AN35" s="28">
        <f t="shared" si="19"/>
        <v>175.00291796440592</v>
      </c>
      <c r="AO35" s="28">
        <f t="shared" si="20"/>
        <v>175.00291796440592</v>
      </c>
      <c r="AP35" s="28">
        <f t="shared" si="21"/>
        <v>175066.9370172905</v>
      </c>
      <c r="AQ35" s="28">
        <f t="shared" si="22"/>
        <v>-13985.668899833099</v>
      </c>
      <c r="AR35" s="28">
        <f t="shared" si="23"/>
        <v>355.00291796440592</v>
      </c>
      <c r="AS35" s="28">
        <f t="shared" si="24"/>
        <v>355.00291796440592</v>
      </c>
      <c r="AT35" s="28">
        <f t="shared" si="25"/>
        <v>355.00291796440592</v>
      </c>
      <c r="AU35" s="15">
        <f t="shared" si="26"/>
        <v>175101.80398703212</v>
      </c>
      <c r="AV35" s="15">
        <f t="shared" si="27"/>
        <v>-13988.717575125176</v>
      </c>
    </row>
    <row r="36" spans="1:48" ht="17.25" customHeight="1" x14ac:dyDescent="0.15">
      <c r="A36" s="6" t="str">
        <f t="shared" si="9"/>
        <v/>
      </c>
      <c r="B36" s="165">
        <v>26</v>
      </c>
      <c r="C36" s="145"/>
      <c r="D36" s="146" t="str">
        <f t="shared" si="0"/>
        <v/>
      </c>
      <c r="E36" s="146" t="str">
        <f t="shared" si="1"/>
        <v/>
      </c>
      <c r="F36" s="147" t="str">
        <f t="shared" si="2"/>
        <v/>
      </c>
      <c r="G36" s="148"/>
      <c r="H36" s="149"/>
      <c r="I36" s="150" t="str">
        <f t="shared" si="3"/>
        <v/>
      </c>
      <c r="J36" s="147" t="str">
        <f t="shared" si="4"/>
        <v/>
      </c>
      <c r="K36" s="148"/>
      <c r="L36" s="148"/>
      <c r="M36" s="147" t="str">
        <f t="shared" si="5"/>
        <v/>
      </c>
      <c r="N36" s="151"/>
      <c r="O36" s="152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5">
        <f t="shared" si="10"/>
        <v>0</v>
      </c>
      <c r="AB36" s="15">
        <f t="shared" si="11"/>
        <v>1</v>
      </c>
      <c r="AC36" s="15">
        <f t="shared" si="12"/>
        <v>0</v>
      </c>
      <c r="AE36" s="15">
        <f t="shared" si="13"/>
        <v>0</v>
      </c>
      <c r="AF36" s="25">
        <f t="shared" si="6"/>
        <v>0</v>
      </c>
      <c r="AG36" s="25">
        <f t="shared" si="7"/>
        <v>265.00291796440592</v>
      </c>
      <c r="AH36" s="25">
        <f t="shared" si="14"/>
        <v>265.00291796440592</v>
      </c>
      <c r="AI36" s="25">
        <f t="shared" si="15"/>
        <v>265.00291796440592</v>
      </c>
      <c r="AJ36" s="25">
        <f t="shared" si="8"/>
        <v>0</v>
      </c>
      <c r="AK36" s="25">
        <f t="shared" si="16"/>
        <v>175086.861</v>
      </c>
      <c r="AL36" s="15">
        <f t="shared" si="17"/>
        <v>-13987.411</v>
      </c>
      <c r="AM36" s="15">
        <f t="shared" si="18"/>
        <v>175.00291796440592</v>
      </c>
      <c r="AN36" s="28">
        <f t="shared" si="19"/>
        <v>175.00291796440592</v>
      </c>
      <c r="AO36" s="28">
        <f t="shared" si="20"/>
        <v>175.00291796440592</v>
      </c>
      <c r="AP36" s="28">
        <f t="shared" si="21"/>
        <v>175066.9370172905</v>
      </c>
      <c r="AQ36" s="28">
        <f t="shared" si="22"/>
        <v>-13985.668899833099</v>
      </c>
      <c r="AR36" s="28">
        <f t="shared" si="23"/>
        <v>355.00291796440592</v>
      </c>
      <c r="AS36" s="28">
        <f t="shared" si="24"/>
        <v>355.00291796440592</v>
      </c>
      <c r="AT36" s="28">
        <f t="shared" si="25"/>
        <v>355.00291796440592</v>
      </c>
      <c r="AU36" s="15">
        <f t="shared" si="26"/>
        <v>175101.80398703212</v>
      </c>
      <c r="AV36" s="15">
        <f t="shared" si="27"/>
        <v>-13988.717575125176</v>
      </c>
    </row>
    <row r="37" spans="1:48" ht="17.25" customHeight="1" x14ac:dyDescent="0.15">
      <c r="A37" s="6" t="str">
        <f t="shared" si="9"/>
        <v/>
      </c>
      <c r="B37" s="127">
        <v>27</v>
      </c>
      <c r="C37" s="128"/>
      <c r="D37" s="129" t="str">
        <f t="shared" si="0"/>
        <v/>
      </c>
      <c r="E37" s="129" t="str">
        <f t="shared" si="1"/>
        <v/>
      </c>
      <c r="F37" s="123" t="str">
        <f t="shared" si="2"/>
        <v/>
      </c>
      <c r="G37" s="124"/>
      <c r="H37" s="130"/>
      <c r="I37" s="131" t="str">
        <f t="shared" si="3"/>
        <v/>
      </c>
      <c r="J37" s="123" t="str">
        <f t="shared" si="4"/>
        <v/>
      </c>
      <c r="K37" s="124"/>
      <c r="L37" s="124"/>
      <c r="M37" s="132" t="str">
        <f t="shared" si="5"/>
        <v/>
      </c>
      <c r="N37" s="133"/>
      <c r="O37" s="134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5">
        <f t="shared" si="10"/>
        <v>0</v>
      </c>
      <c r="AB37" s="15">
        <f t="shared" si="11"/>
        <v>1</v>
      </c>
      <c r="AC37" s="15">
        <f t="shared" si="12"/>
        <v>0</v>
      </c>
      <c r="AE37" s="15">
        <f t="shared" si="13"/>
        <v>0</v>
      </c>
      <c r="AF37" s="25">
        <f t="shared" si="6"/>
        <v>0</v>
      </c>
      <c r="AG37" s="25">
        <f t="shared" si="7"/>
        <v>265.00291796440592</v>
      </c>
      <c r="AH37" s="25">
        <f t="shared" si="14"/>
        <v>265.00291796440592</v>
      </c>
      <c r="AI37" s="25">
        <f t="shared" si="15"/>
        <v>265.00291796440592</v>
      </c>
      <c r="AJ37" s="25">
        <f t="shared" si="8"/>
        <v>0</v>
      </c>
      <c r="AK37" s="25">
        <f t="shared" si="16"/>
        <v>175086.861</v>
      </c>
      <c r="AL37" s="15">
        <f t="shared" si="17"/>
        <v>-13987.411</v>
      </c>
      <c r="AM37" s="15">
        <f t="shared" si="18"/>
        <v>175.00291796440592</v>
      </c>
      <c r="AN37" s="28">
        <f t="shared" si="19"/>
        <v>175.00291796440592</v>
      </c>
      <c r="AO37" s="28">
        <f t="shared" si="20"/>
        <v>175.00291796440592</v>
      </c>
      <c r="AP37" s="28">
        <f t="shared" si="21"/>
        <v>175066.9370172905</v>
      </c>
      <c r="AQ37" s="28">
        <f t="shared" si="22"/>
        <v>-13985.668899833099</v>
      </c>
      <c r="AR37" s="28">
        <f t="shared" si="23"/>
        <v>355.00291796440592</v>
      </c>
      <c r="AS37" s="28">
        <f t="shared" si="24"/>
        <v>355.00291796440592</v>
      </c>
      <c r="AT37" s="28">
        <f t="shared" si="25"/>
        <v>355.00291796440592</v>
      </c>
      <c r="AU37" s="15">
        <f t="shared" si="26"/>
        <v>175101.80398703212</v>
      </c>
      <c r="AV37" s="15">
        <f t="shared" si="27"/>
        <v>-13988.717575125176</v>
      </c>
    </row>
    <row r="38" spans="1:48" ht="17.25" customHeight="1" x14ac:dyDescent="0.15">
      <c r="A38" s="6" t="str">
        <f t="shared" si="9"/>
        <v/>
      </c>
      <c r="B38" s="127">
        <v>28</v>
      </c>
      <c r="C38" s="128"/>
      <c r="D38" s="129" t="str">
        <f t="shared" si="0"/>
        <v/>
      </c>
      <c r="E38" s="129" t="str">
        <f t="shared" si="1"/>
        <v/>
      </c>
      <c r="F38" s="123" t="str">
        <f t="shared" si="2"/>
        <v/>
      </c>
      <c r="G38" s="124"/>
      <c r="H38" s="130"/>
      <c r="I38" s="131" t="str">
        <f t="shared" si="3"/>
        <v/>
      </c>
      <c r="J38" s="123" t="str">
        <f t="shared" si="4"/>
        <v/>
      </c>
      <c r="K38" s="124"/>
      <c r="L38" s="124"/>
      <c r="M38" s="132" t="str">
        <f t="shared" si="5"/>
        <v/>
      </c>
      <c r="N38" s="133"/>
      <c r="O38" s="134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5">
        <f t="shared" si="10"/>
        <v>0</v>
      </c>
      <c r="AB38" s="15">
        <f t="shared" si="11"/>
        <v>1</v>
      </c>
      <c r="AC38" s="15">
        <f t="shared" si="12"/>
        <v>0</v>
      </c>
      <c r="AE38" s="15">
        <f t="shared" si="13"/>
        <v>0</v>
      </c>
      <c r="AF38" s="25">
        <f t="shared" si="6"/>
        <v>0</v>
      </c>
      <c r="AG38" s="25">
        <f t="shared" si="7"/>
        <v>265.00291796440592</v>
      </c>
      <c r="AH38" s="25">
        <f t="shared" si="14"/>
        <v>265.00291796440592</v>
      </c>
      <c r="AI38" s="25">
        <f t="shared" si="15"/>
        <v>265.00291796440592</v>
      </c>
      <c r="AJ38" s="25">
        <f t="shared" si="8"/>
        <v>0</v>
      </c>
      <c r="AK38" s="25">
        <f t="shared" si="16"/>
        <v>175086.861</v>
      </c>
      <c r="AL38" s="15">
        <f t="shared" si="17"/>
        <v>-13987.411</v>
      </c>
      <c r="AM38" s="15">
        <f t="shared" si="18"/>
        <v>175.00291796440592</v>
      </c>
      <c r="AN38" s="28">
        <f t="shared" si="19"/>
        <v>175.00291796440592</v>
      </c>
      <c r="AO38" s="28">
        <f t="shared" si="20"/>
        <v>175.00291796440592</v>
      </c>
      <c r="AP38" s="28">
        <f t="shared" si="21"/>
        <v>175066.9370172905</v>
      </c>
      <c r="AQ38" s="28">
        <f t="shared" si="22"/>
        <v>-13985.668899833099</v>
      </c>
      <c r="AR38" s="28">
        <f t="shared" si="23"/>
        <v>355.00291796440592</v>
      </c>
      <c r="AS38" s="28">
        <f t="shared" si="24"/>
        <v>355.00291796440592</v>
      </c>
      <c r="AT38" s="28">
        <f t="shared" si="25"/>
        <v>355.00291796440592</v>
      </c>
      <c r="AU38" s="15">
        <f t="shared" si="26"/>
        <v>175101.80398703212</v>
      </c>
      <c r="AV38" s="15">
        <f t="shared" si="27"/>
        <v>-13988.717575125176</v>
      </c>
    </row>
    <row r="39" spans="1:48" ht="17.25" customHeight="1" x14ac:dyDescent="0.15">
      <c r="A39" s="6" t="str">
        <f t="shared" si="9"/>
        <v/>
      </c>
      <c r="B39" s="127">
        <v>29</v>
      </c>
      <c r="C39" s="128"/>
      <c r="D39" s="129" t="str">
        <f t="shared" si="0"/>
        <v/>
      </c>
      <c r="E39" s="129" t="str">
        <f t="shared" si="1"/>
        <v/>
      </c>
      <c r="F39" s="123" t="str">
        <f t="shared" si="2"/>
        <v/>
      </c>
      <c r="G39" s="124"/>
      <c r="H39" s="130"/>
      <c r="I39" s="131" t="str">
        <f t="shared" si="3"/>
        <v/>
      </c>
      <c r="J39" s="123" t="str">
        <f t="shared" si="4"/>
        <v/>
      </c>
      <c r="K39" s="124"/>
      <c r="L39" s="124"/>
      <c r="M39" s="132" t="str">
        <f t="shared" si="5"/>
        <v/>
      </c>
      <c r="N39" s="133"/>
      <c r="O39" s="134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5">
        <f t="shared" si="10"/>
        <v>0</v>
      </c>
      <c r="AB39" s="15">
        <f t="shared" si="11"/>
        <v>1</v>
      </c>
      <c r="AC39" s="15">
        <f t="shared" si="12"/>
        <v>0</v>
      </c>
      <c r="AE39" s="15">
        <f t="shared" si="13"/>
        <v>0</v>
      </c>
      <c r="AF39" s="25">
        <f t="shared" si="6"/>
        <v>0</v>
      </c>
      <c r="AG39" s="25">
        <f t="shared" si="7"/>
        <v>265.00291796440592</v>
      </c>
      <c r="AH39" s="25">
        <f t="shared" si="14"/>
        <v>265.00291796440592</v>
      </c>
      <c r="AI39" s="25">
        <f t="shared" si="15"/>
        <v>265.00291796440592</v>
      </c>
      <c r="AJ39" s="25">
        <f t="shared" si="8"/>
        <v>0</v>
      </c>
      <c r="AK39" s="25">
        <f t="shared" si="16"/>
        <v>175086.861</v>
      </c>
      <c r="AL39" s="15">
        <f t="shared" si="17"/>
        <v>-13987.411</v>
      </c>
      <c r="AM39" s="15">
        <f t="shared" si="18"/>
        <v>175.00291796440592</v>
      </c>
      <c r="AN39" s="28">
        <f t="shared" si="19"/>
        <v>175.00291796440592</v>
      </c>
      <c r="AO39" s="28">
        <f t="shared" si="20"/>
        <v>175.00291796440592</v>
      </c>
      <c r="AP39" s="28">
        <f t="shared" si="21"/>
        <v>175066.9370172905</v>
      </c>
      <c r="AQ39" s="28">
        <f t="shared" si="22"/>
        <v>-13985.668899833099</v>
      </c>
      <c r="AR39" s="28">
        <f t="shared" si="23"/>
        <v>355.00291796440592</v>
      </c>
      <c r="AS39" s="28">
        <f t="shared" si="24"/>
        <v>355.00291796440592</v>
      </c>
      <c r="AT39" s="28">
        <f t="shared" si="25"/>
        <v>355.00291796440592</v>
      </c>
      <c r="AU39" s="15">
        <f t="shared" si="26"/>
        <v>175101.80398703212</v>
      </c>
      <c r="AV39" s="15">
        <f t="shared" si="27"/>
        <v>-13988.717575125176</v>
      </c>
    </row>
    <row r="40" spans="1:48" ht="17.25" customHeight="1" x14ac:dyDescent="0.15">
      <c r="A40" s="6" t="str">
        <f t="shared" si="9"/>
        <v/>
      </c>
      <c r="B40" s="135">
        <v>30</v>
      </c>
      <c r="C40" s="153"/>
      <c r="D40" s="154" t="str">
        <f t="shared" si="0"/>
        <v/>
      </c>
      <c r="E40" s="154" t="str">
        <f t="shared" si="1"/>
        <v/>
      </c>
      <c r="F40" s="155" t="str">
        <f t="shared" si="2"/>
        <v/>
      </c>
      <c r="G40" s="156"/>
      <c r="H40" s="157"/>
      <c r="I40" s="158" t="str">
        <f t="shared" si="3"/>
        <v/>
      </c>
      <c r="J40" s="155" t="str">
        <f t="shared" si="4"/>
        <v/>
      </c>
      <c r="K40" s="156"/>
      <c r="L40" s="156"/>
      <c r="M40" s="159" t="str">
        <f t="shared" si="5"/>
        <v/>
      </c>
      <c r="N40" s="160"/>
      <c r="O40" s="161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5">
        <f t="shared" si="10"/>
        <v>0</v>
      </c>
      <c r="AB40" s="15">
        <f t="shared" si="11"/>
        <v>1</v>
      </c>
      <c r="AC40" s="15">
        <f t="shared" si="12"/>
        <v>0</v>
      </c>
      <c r="AE40" s="15">
        <f t="shared" si="13"/>
        <v>0</v>
      </c>
      <c r="AF40" s="25">
        <f t="shared" si="6"/>
        <v>0</v>
      </c>
      <c r="AG40" s="25">
        <f t="shared" si="7"/>
        <v>265.00291796440592</v>
      </c>
      <c r="AH40" s="25">
        <f t="shared" si="14"/>
        <v>265.00291796440592</v>
      </c>
      <c r="AI40" s="25">
        <f t="shared" si="15"/>
        <v>265.00291796440592</v>
      </c>
      <c r="AJ40" s="25">
        <f t="shared" si="8"/>
        <v>0</v>
      </c>
      <c r="AK40" s="25">
        <f t="shared" si="16"/>
        <v>175086.861</v>
      </c>
      <c r="AL40" s="15">
        <f t="shared" si="17"/>
        <v>-13987.411</v>
      </c>
      <c r="AM40" s="15">
        <f t="shared" si="18"/>
        <v>175.00291796440592</v>
      </c>
      <c r="AN40" s="28">
        <f t="shared" si="19"/>
        <v>175.00291796440592</v>
      </c>
      <c r="AO40" s="28">
        <f t="shared" si="20"/>
        <v>175.00291796440592</v>
      </c>
      <c r="AP40" s="28">
        <f t="shared" si="21"/>
        <v>175066.9370172905</v>
      </c>
      <c r="AQ40" s="28">
        <f t="shared" si="22"/>
        <v>-13985.668899833099</v>
      </c>
      <c r="AR40" s="28">
        <f t="shared" si="23"/>
        <v>355.00291796440592</v>
      </c>
      <c r="AS40" s="28">
        <f t="shared" si="24"/>
        <v>355.00291796440592</v>
      </c>
      <c r="AT40" s="28">
        <f t="shared" si="25"/>
        <v>355.00291796440592</v>
      </c>
      <c r="AU40" s="15">
        <f t="shared" si="26"/>
        <v>175101.80398703212</v>
      </c>
      <c r="AV40" s="15">
        <f t="shared" si="27"/>
        <v>-13988.717575125176</v>
      </c>
    </row>
    <row r="41" spans="1:48" ht="17.25" customHeight="1" x14ac:dyDescent="0.15">
      <c r="A41" s="6" t="str">
        <f t="shared" si="9"/>
        <v/>
      </c>
      <c r="B41" s="116">
        <v>31</v>
      </c>
      <c r="C41" s="117"/>
      <c r="D41" s="129" t="str">
        <f t="shared" si="0"/>
        <v/>
      </c>
      <c r="E41" s="129" t="str">
        <f t="shared" si="1"/>
        <v/>
      </c>
      <c r="F41" s="123" t="str">
        <f t="shared" si="2"/>
        <v/>
      </c>
      <c r="G41" s="124"/>
      <c r="H41" s="130"/>
      <c r="I41" s="131" t="str">
        <f t="shared" si="3"/>
        <v/>
      </c>
      <c r="J41" s="123" t="str">
        <f t="shared" si="4"/>
        <v/>
      </c>
      <c r="K41" s="124"/>
      <c r="L41" s="124"/>
      <c r="M41" s="123" t="str">
        <f t="shared" si="5"/>
        <v/>
      </c>
      <c r="N41" s="162"/>
      <c r="O41" s="163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5">
        <f t="shared" si="10"/>
        <v>0</v>
      </c>
      <c r="AB41" s="15">
        <f t="shared" si="11"/>
        <v>1</v>
      </c>
      <c r="AC41" s="15">
        <f t="shared" si="12"/>
        <v>0</v>
      </c>
      <c r="AE41" s="15">
        <f t="shared" si="13"/>
        <v>0</v>
      </c>
      <c r="AF41" s="25">
        <f t="shared" si="6"/>
        <v>0</v>
      </c>
      <c r="AG41" s="25">
        <f t="shared" si="7"/>
        <v>265.00291796440592</v>
      </c>
      <c r="AH41" s="25">
        <f t="shared" si="14"/>
        <v>265.00291796440592</v>
      </c>
      <c r="AI41" s="25">
        <f t="shared" si="15"/>
        <v>265.00291796440592</v>
      </c>
      <c r="AJ41" s="25">
        <f t="shared" si="8"/>
        <v>0</v>
      </c>
      <c r="AK41" s="25">
        <f t="shared" si="16"/>
        <v>175086.861</v>
      </c>
      <c r="AL41" s="15">
        <f t="shared" si="17"/>
        <v>-13987.411</v>
      </c>
      <c r="AM41" s="15">
        <f t="shared" si="18"/>
        <v>175.00291796440592</v>
      </c>
      <c r="AN41" s="28">
        <f t="shared" si="19"/>
        <v>175.00291796440592</v>
      </c>
      <c r="AO41" s="28">
        <f t="shared" si="20"/>
        <v>175.00291796440592</v>
      </c>
      <c r="AP41" s="28">
        <f t="shared" si="21"/>
        <v>175066.9370172905</v>
      </c>
      <c r="AQ41" s="28">
        <f t="shared" si="22"/>
        <v>-13985.668899833099</v>
      </c>
      <c r="AR41" s="28">
        <f t="shared" si="23"/>
        <v>355.00291796440592</v>
      </c>
      <c r="AS41" s="28">
        <f t="shared" si="24"/>
        <v>355.00291796440592</v>
      </c>
      <c r="AT41" s="28">
        <f t="shared" si="25"/>
        <v>355.00291796440592</v>
      </c>
      <c r="AU41" s="15">
        <f t="shared" si="26"/>
        <v>175101.80398703212</v>
      </c>
      <c r="AV41" s="15">
        <f t="shared" si="27"/>
        <v>-13988.717575125176</v>
      </c>
    </row>
    <row r="42" spans="1:48" ht="17.25" customHeight="1" x14ac:dyDescent="0.15">
      <c r="A42" s="6" t="str">
        <f t="shared" si="9"/>
        <v/>
      </c>
      <c r="B42" s="127">
        <v>32</v>
      </c>
      <c r="C42" s="128"/>
      <c r="D42" s="129" t="str">
        <f t="shared" si="0"/>
        <v/>
      </c>
      <c r="E42" s="129" t="str">
        <f t="shared" si="1"/>
        <v/>
      </c>
      <c r="F42" s="123" t="str">
        <f t="shared" si="2"/>
        <v/>
      </c>
      <c r="G42" s="124"/>
      <c r="H42" s="130"/>
      <c r="I42" s="131" t="str">
        <f t="shared" si="3"/>
        <v/>
      </c>
      <c r="J42" s="123" t="str">
        <f t="shared" si="4"/>
        <v/>
      </c>
      <c r="K42" s="124"/>
      <c r="L42" s="124"/>
      <c r="M42" s="132" t="str">
        <f t="shared" si="5"/>
        <v/>
      </c>
      <c r="N42" s="133"/>
      <c r="O42" s="134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5">
        <f t="shared" si="10"/>
        <v>0</v>
      </c>
      <c r="AB42" s="15">
        <f t="shared" si="11"/>
        <v>1</v>
      </c>
      <c r="AC42" s="15">
        <f t="shared" si="12"/>
        <v>0</v>
      </c>
      <c r="AE42" s="15">
        <f t="shared" si="13"/>
        <v>0</v>
      </c>
      <c r="AF42" s="25">
        <f t="shared" si="6"/>
        <v>0</v>
      </c>
      <c r="AG42" s="25">
        <f t="shared" si="7"/>
        <v>265.00291796440592</v>
      </c>
      <c r="AH42" s="25">
        <f t="shared" si="14"/>
        <v>265.00291796440592</v>
      </c>
      <c r="AI42" s="25">
        <f t="shared" si="15"/>
        <v>265.00291796440592</v>
      </c>
      <c r="AJ42" s="25">
        <f t="shared" si="8"/>
        <v>0</v>
      </c>
      <c r="AK42" s="25">
        <f t="shared" si="16"/>
        <v>175086.861</v>
      </c>
      <c r="AL42" s="15">
        <f t="shared" si="17"/>
        <v>-13987.411</v>
      </c>
      <c r="AM42" s="15">
        <f t="shared" si="18"/>
        <v>175.00291796440592</v>
      </c>
      <c r="AN42" s="28">
        <f t="shared" si="19"/>
        <v>175.00291796440592</v>
      </c>
      <c r="AO42" s="28">
        <f t="shared" si="20"/>
        <v>175.00291796440592</v>
      </c>
      <c r="AP42" s="28">
        <f t="shared" si="21"/>
        <v>175066.9370172905</v>
      </c>
      <c r="AQ42" s="28">
        <f t="shared" si="22"/>
        <v>-13985.668899833099</v>
      </c>
      <c r="AR42" s="28">
        <f t="shared" si="23"/>
        <v>355.00291796440592</v>
      </c>
      <c r="AS42" s="28">
        <f t="shared" si="24"/>
        <v>355.00291796440592</v>
      </c>
      <c r="AT42" s="28">
        <f t="shared" si="25"/>
        <v>355.00291796440592</v>
      </c>
      <c r="AU42" s="15">
        <f t="shared" si="26"/>
        <v>175101.80398703212</v>
      </c>
      <c r="AV42" s="15">
        <f t="shared" si="27"/>
        <v>-13988.717575125176</v>
      </c>
    </row>
    <row r="43" spans="1:48" ht="17.25" customHeight="1" x14ac:dyDescent="0.15">
      <c r="A43" s="6" t="str">
        <f t="shared" si="9"/>
        <v/>
      </c>
      <c r="B43" s="127">
        <v>33</v>
      </c>
      <c r="C43" s="128"/>
      <c r="D43" s="129" t="str">
        <f t="shared" si="0"/>
        <v/>
      </c>
      <c r="E43" s="129" t="str">
        <f t="shared" si="1"/>
        <v/>
      </c>
      <c r="F43" s="123" t="str">
        <f t="shared" si="2"/>
        <v/>
      </c>
      <c r="G43" s="124"/>
      <c r="H43" s="130"/>
      <c r="I43" s="131" t="str">
        <f t="shared" si="3"/>
        <v/>
      </c>
      <c r="J43" s="123" t="str">
        <f t="shared" si="4"/>
        <v/>
      </c>
      <c r="K43" s="124"/>
      <c r="L43" s="124"/>
      <c r="M43" s="132" t="str">
        <f t="shared" si="5"/>
        <v/>
      </c>
      <c r="N43" s="133"/>
      <c r="O43" s="134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5">
        <f t="shared" si="10"/>
        <v>0</v>
      </c>
      <c r="AB43" s="15">
        <f t="shared" si="11"/>
        <v>1</v>
      </c>
      <c r="AC43" s="15">
        <f t="shared" si="12"/>
        <v>0</v>
      </c>
      <c r="AE43" s="15">
        <f t="shared" si="13"/>
        <v>0</v>
      </c>
      <c r="AF43" s="25">
        <f t="shared" si="6"/>
        <v>0</v>
      </c>
      <c r="AG43" s="25">
        <f t="shared" si="7"/>
        <v>265.00291796440592</v>
      </c>
      <c r="AH43" s="25">
        <f t="shared" si="14"/>
        <v>265.00291796440592</v>
      </c>
      <c r="AI43" s="25">
        <f t="shared" si="15"/>
        <v>265.00291796440592</v>
      </c>
      <c r="AJ43" s="25">
        <f t="shared" si="8"/>
        <v>0</v>
      </c>
      <c r="AK43" s="25">
        <f t="shared" si="16"/>
        <v>175086.861</v>
      </c>
      <c r="AL43" s="15">
        <f t="shared" si="17"/>
        <v>-13987.411</v>
      </c>
      <c r="AM43" s="15">
        <f t="shared" si="18"/>
        <v>175.00291796440592</v>
      </c>
      <c r="AN43" s="28">
        <f t="shared" si="19"/>
        <v>175.00291796440592</v>
      </c>
      <c r="AO43" s="28">
        <f t="shared" si="20"/>
        <v>175.00291796440592</v>
      </c>
      <c r="AP43" s="28">
        <f t="shared" si="21"/>
        <v>175066.9370172905</v>
      </c>
      <c r="AQ43" s="28">
        <f t="shared" si="22"/>
        <v>-13985.668899833099</v>
      </c>
      <c r="AR43" s="28">
        <f t="shared" si="23"/>
        <v>355.00291796440592</v>
      </c>
      <c r="AS43" s="28">
        <f t="shared" si="24"/>
        <v>355.00291796440592</v>
      </c>
      <c r="AT43" s="28">
        <f t="shared" si="25"/>
        <v>355.00291796440592</v>
      </c>
      <c r="AU43" s="15">
        <f t="shared" si="26"/>
        <v>175101.80398703212</v>
      </c>
      <c r="AV43" s="15">
        <f t="shared" si="27"/>
        <v>-13988.717575125176</v>
      </c>
    </row>
    <row r="44" spans="1:48" ht="17.25" customHeight="1" x14ac:dyDescent="0.15">
      <c r="A44" s="6" t="str">
        <f t="shared" si="9"/>
        <v/>
      </c>
      <c r="B44" s="127">
        <v>34</v>
      </c>
      <c r="C44" s="128"/>
      <c r="D44" s="129" t="str">
        <f t="shared" si="0"/>
        <v/>
      </c>
      <c r="E44" s="129" t="str">
        <f t="shared" si="1"/>
        <v/>
      </c>
      <c r="F44" s="123" t="str">
        <f t="shared" si="2"/>
        <v/>
      </c>
      <c r="G44" s="124"/>
      <c r="H44" s="130"/>
      <c r="I44" s="131" t="str">
        <f t="shared" si="3"/>
        <v/>
      </c>
      <c r="J44" s="123" t="str">
        <f t="shared" si="4"/>
        <v/>
      </c>
      <c r="K44" s="124"/>
      <c r="L44" s="124"/>
      <c r="M44" s="132" t="str">
        <f t="shared" si="5"/>
        <v/>
      </c>
      <c r="N44" s="133"/>
      <c r="O44" s="134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5">
        <f t="shared" si="10"/>
        <v>0</v>
      </c>
      <c r="AB44" s="15">
        <f t="shared" si="11"/>
        <v>1</v>
      </c>
      <c r="AC44" s="15">
        <f t="shared" si="12"/>
        <v>0</v>
      </c>
      <c r="AE44" s="15">
        <f t="shared" si="13"/>
        <v>0</v>
      </c>
      <c r="AF44" s="25">
        <f t="shared" si="6"/>
        <v>0</v>
      </c>
      <c r="AG44" s="25">
        <f t="shared" si="7"/>
        <v>265.00291796440592</v>
      </c>
      <c r="AH44" s="25">
        <f t="shared" si="14"/>
        <v>265.00291796440592</v>
      </c>
      <c r="AI44" s="25">
        <f t="shared" si="15"/>
        <v>265.00291796440592</v>
      </c>
      <c r="AJ44" s="25">
        <f t="shared" si="8"/>
        <v>0</v>
      </c>
      <c r="AK44" s="25">
        <f t="shared" si="16"/>
        <v>175086.861</v>
      </c>
      <c r="AL44" s="15">
        <f t="shared" si="17"/>
        <v>-13987.411</v>
      </c>
      <c r="AM44" s="15">
        <f t="shared" si="18"/>
        <v>175.00291796440592</v>
      </c>
      <c r="AN44" s="28">
        <f t="shared" si="19"/>
        <v>175.00291796440592</v>
      </c>
      <c r="AO44" s="28">
        <f t="shared" si="20"/>
        <v>175.00291796440592</v>
      </c>
      <c r="AP44" s="28">
        <f t="shared" si="21"/>
        <v>175066.9370172905</v>
      </c>
      <c r="AQ44" s="28">
        <f t="shared" si="22"/>
        <v>-13985.668899833099</v>
      </c>
      <c r="AR44" s="28">
        <f t="shared" si="23"/>
        <v>355.00291796440592</v>
      </c>
      <c r="AS44" s="28">
        <f t="shared" si="24"/>
        <v>355.00291796440592</v>
      </c>
      <c r="AT44" s="28">
        <f t="shared" si="25"/>
        <v>355.00291796440592</v>
      </c>
      <c r="AU44" s="15">
        <f t="shared" si="26"/>
        <v>175101.80398703212</v>
      </c>
      <c r="AV44" s="15">
        <f t="shared" si="27"/>
        <v>-13988.717575125176</v>
      </c>
    </row>
    <row r="45" spans="1:48" ht="17.25" customHeight="1" thickBot="1" x14ac:dyDescent="0.2">
      <c r="A45" s="6" t="str">
        <f t="shared" si="9"/>
        <v/>
      </c>
      <c r="B45" s="166">
        <v>35</v>
      </c>
      <c r="C45" s="167"/>
      <c r="D45" s="168" t="str">
        <f t="shared" si="0"/>
        <v/>
      </c>
      <c r="E45" s="168" t="str">
        <f t="shared" si="1"/>
        <v/>
      </c>
      <c r="F45" s="169" t="str">
        <f t="shared" si="2"/>
        <v/>
      </c>
      <c r="G45" s="170"/>
      <c r="H45" s="171"/>
      <c r="I45" s="172" t="str">
        <f t="shared" si="3"/>
        <v/>
      </c>
      <c r="J45" s="169" t="str">
        <f t="shared" si="4"/>
        <v/>
      </c>
      <c r="K45" s="170"/>
      <c r="L45" s="170"/>
      <c r="M45" s="169" t="str">
        <f t="shared" si="5"/>
        <v/>
      </c>
      <c r="N45" s="173"/>
      <c r="O45" s="174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5">
        <f t="shared" si="10"/>
        <v>0</v>
      </c>
      <c r="AB45" s="15">
        <f t="shared" si="11"/>
        <v>1</v>
      </c>
      <c r="AC45" s="15">
        <f t="shared" si="12"/>
        <v>0</v>
      </c>
      <c r="AE45" s="15">
        <f t="shared" si="13"/>
        <v>0</v>
      </c>
      <c r="AF45" s="25">
        <f t="shared" si="6"/>
        <v>0</v>
      </c>
      <c r="AG45" s="25">
        <f t="shared" si="7"/>
        <v>265.00291796440592</v>
      </c>
      <c r="AH45" s="25">
        <f t="shared" si="14"/>
        <v>265.00291796440592</v>
      </c>
      <c r="AI45" s="25">
        <f t="shared" si="15"/>
        <v>265.00291796440592</v>
      </c>
      <c r="AJ45" s="25">
        <f t="shared" si="8"/>
        <v>0</v>
      </c>
      <c r="AK45" s="25">
        <f t="shared" si="16"/>
        <v>175086.861</v>
      </c>
      <c r="AL45" s="15">
        <f t="shared" si="17"/>
        <v>-13987.411</v>
      </c>
      <c r="AM45" s="15">
        <f t="shared" si="18"/>
        <v>175.00291796440592</v>
      </c>
      <c r="AN45" s="28">
        <f t="shared" si="19"/>
        <v>175.00291796440592</v>
      </c>
      <c r="AO45" s="28">
        <f t="shared" si="20"/>
        <v>175.00291796440592</v>
      </c>
      <c r="AP45" s="28">
        <f t="shared" si="21"/>
        <v>175066.9370172905</v>
      </c>
      <c r="AQ45" s="28">
        <f t="shared" si="22"/>
        <v>-13985.668899833099</v>
      </c>
      <c r="AR45" s="28">
        <f t="shared" si="23"/>
        <v>355.00291796440592</v>
      </c>
      <c r="AS45" s="28">
        <f t="shared" si="24"/>
        <v>355.00291796440592</v>
      </c>
      <c r="AT45" s="28">
        <f t="shared" si="25"/>
        <v>355.00291796440592</v>
      </c>
      <c r="AU45" s="15">
        <f t="shared" si="26"/>
        <v>175101.80398703212</v>
      </c>
      <c r="AV45" s="15">
        <f t="shared" si="27"/>
        <v>-13988.717575125176</v>
      </c>
    </row>
    <row r="46" spans="1:48" ht="30.75" customHeight="1" thickTop="1" x14ac:dyDescent="0.15">
      <c r="C46" s="18"/>
      <c r="D46" s="20"/>
      <c r="E46" s="18"/>
      <c r="F46" s="20"/>
      <c r="G46" s="21"/>
      <c r="H46" s="22"/>
      <c r="I46" s="18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48" x14ac:dyDescent="0.15">
      <c r="C47" s="31"/>
      <c r="D47" s="32"/>
    </row>
    <row r="48" spans="1:48" x14ac:dyDescent="0.15">
      <c r="C48" s="18"/>
    </row>
    <row r="49" spans="3:3" x14ac:dyDescent="0.15">
      <c r="C49" s="18"/>
    </row>
    <row r="50" spans="3:3" x14ac:dyDescent="0.15">
      <c r="C50" s="18"/>
    </row>
    <row r="51" spans="3:3" x14ac:dyDescent="0.15">
      <c r="C51" s="18"/>
    </row>
    <row r="52" spans="3:3" x14ac:dyDescent="0.15">
      <c r="C52" s="18"/>
    </row>
    <row r="53" spans="3:3" x14ac:dyDescent="0.15">
      <c r="C53" s="18"/>
    </row>
  </sheetData>
  <sheetProtection algorithmName="SHA-512" hashValue="bXcPtRyKr0uezBi7ViYY7+dQt+rauSJR9SQfCCFZ8E5Bt2O0/6Ms/+1+cxqYcHw7NR0yJxF9cjqAJr2PZzzOYw==" saltValue="VoxX9bMeXDbVOner/ZrRvg==" spinCount="100000" sheet="1" objects="1" scenarios="1"/>
  <mergeCells count="128">
    <mergeCell ref="Q7:S7"/>
    <mergeCell ref="D8:E8"/>
    <mergeCell ref="M44:O44"/>
    <mergeCell ref="M45:O45"/>
    <mergeCell ref="M40:O40"/>
    <mergeCell ref="M41:O41"/>
    <mergeCell ref="M42:O42"/>
    <mergeCell ref="M43:O43"/>
    <mergeCell ref="M36:O36"/>
    <mergeCell ref="M37:O37"/>
    <mergeCell ref="M30:O30"/>
    <mergeCell ref="M31:O31"/>
    <mergeCell ref="M38:O38"/>
    <mergeCell ref="M39:O39"/>
    <mergeCell ref="M32:O32"/>
    <mergeCell ref="M33:O33"/>
    <mergeCell ref="M34:O34"/>
    <mergeCell ref="M35:O35"/>
    <mergeCell ref="M24:O24"/>
    <mergeCell ref="M25:O25"/>
    <mergeCell ref="M26:O26"/>
    <mergeCell ref="M27:O27"/>
    <mergeCell ref="M28:O28"/>
    <mergeCell ref="M29:O29"/>
    <mergeCell ref="M18:O18"/>
    <mergeCell ref="M19:O19"/>
    <mergeCell ref="M20:O20"/>
    <mergeCell ref="M21:O21"/>
    <mergeCell ref="M22:O22"/>
    <mergeCell ref="M23:O23"/>
    <mergeCell ref="B3:C3"/>
    <mergeCell ref="B4:C5"/>
    <mergeCell ref="D4:E4"/>
    <mergeCell ref="F4:H4"/>
    <mergeCell ref="M16:O16"/>
    <mergeCell ref="M17:O17"/>
    <mergeCell ref="B9:B10"/>
    <mergeCell ref="C9:C10"/>
    <mergeCell ref="D9:E9"/>
    <mergeCell ref="F9:I9"/>
    <mergeCell ref="F10:H10"/>
    <mergeCell ref="F11:H11"/>
    <mergeCell ref="F13:H13"/>
    <mergeCell ref="J13:L13"/>
    <mergeCell ref="F14:H14"/>
    <mergeCell ref="J14:L14"/>
    <mergeCell ref="F12:H12"/>
    <mergeCell ref="J12:L12"/>
    <mergeCell ref="F17:H17"/>
    <mergeCell ref="J17:L17"/>
    <mergeCell ref="F18:H18"/>
    <mergeCell ref="J18:L18"/>
    <mergeCell ref="F15:H15"/>
    <mergeCell ref="J15:L15"/>
    <mergeCell ref="F16:H16"/>
    <mergeCell ref="J16:L16"/>
    <mergeCell ref="F21:H21"/>
    <mergeCell ref="J21:L21"/>
    <mergeCell ref="F22:H22"/>
    <mergeCell ref="J22:L22"/>
    <mergeCell ref="F19:H19"/>
    <mergeCell ref="J19:L19"/>
    <mergeCell ref="F20:H20"/>
    <mergeCell ref="J20:L20"/>
    <mergeCell ref="F25:H25"/>
    <mergeCell ref="J25:L25"/>
    <mergeCell ref="F26:H26"/>
    <mergeCell ref="J26:L26"/>
    <mergeCell ref="F23:H23"/>
    <mergeCell ref="J23:L23"/>
    <mergeCell ref="F24:H24"/>
    <mergeCell ref="J24:L24"/>
    <mergeCell ref="F29:H29"/>
    <mergeCell ref="J29:L29"/>
    <mergeCell ref="F30:H30"/>
    <mergeCell ref="J30:L30"/>
    <mergeCell ref="F27:H27"/>
    <mergeCell ref="J27:L27"/>
    <mergeCell ref="F28:H28"/>
    <mergeCell ref="J28:L28"/>
    <mergeCell ref="F33:H33"/>
    <mergeCell ref="J33:L33"/>
    <mergeCell ref="F34:H34"/>
    <mergeCell ref="J34:L34"/>
    <mergeCell ref="F31:H31"/>
    <mergeCell ref="J31:L31"/>
    <mergeCell ref="F32:H32"/>
    <mergeCell ref="J32:L32"/>
    <mergeCell ref="F37:H37"/>
    <mergeCell ref="J37:L37"/>
    <mergeCell ref="F38:H38"/>
    <mergeCell ref="J38:L38"/>
    <mergeCell ref="F35:H35"/>
    <mergeCell ref="J35:L35"/>
    <mergeCell ref="F36:H36"/>
    <mergeCell ref="J36:L36"/>
    <mergeCell ref="F42:H42"/>
    <mergeCell ref="J42:L42"/>
    <mergeCell ref="F39:H39"/>
    <mergeCell ref="J39:L39"/>
    <mergeCell ref="F40:H40"/>
    <mergeCell ref="J40:L40"/>
    <mergeCell ref="F45:H45"/>
    <mergeCell ref="J45:L45"/>
    <mergeCell ref="D3:I3"/>
    <mergeCell ref="J3:L3"/>
    <mergeCell ref="F43:H43"/>
    <mergeCell ref="J43:L43"/>
    <mergeCell ref="F44:H44"/>
    <mergeCell ref="J44:L44"/>
    <mergeCell ref="F41:H41"/>
    <mergeCell ref="J41:L41"/>
    <mergeCell ref="M3:O3"/>
    <mergeCell ref="M2:O2"/>
    <mergeCell ref="M4:O5"/>
    <mergeCell ref="D2:L2"/>
    <mergeCell ref="I4:I5"/>
    <mergeCell ref="J4:L5"/>
    <mergeCell ref="M12:O12"/>
    <mergeCell ref="M13:O13"/>
    <mergeCell ref="M14:O14"/>
    <mergeCell ref="M15:O15"/>
    <mergeCell ref="M7:O7"/>
    <mergeCell ref="J9:O9"/>
    <mergeCell ref="M10:O10"/>
    <mergeCell ref="M11:O11"/>
    <mergeCell ref="J10:L10"/>
    <mergeCell ref="J11:L11"/>
  </mergeCells>
  <phoneticPr fontId="1"/>
  <pageMargins left="0.31496062992125984" right="0.19685039370078741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幅杭(曲)</vt:lpstr>
      <vt:lpstr>'幅杭(曲)'!Print_Area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2004-05-09T03:54:28Z</cp:lastPrinted>
  <dcterms:created xsi:type="dcterms:W3CDTF">1997-01-08T22:48:59Z</dcterms:created>
  <dcterms:modified xsi:type="dcterms:W3CDTF">2021-01-26T13:09:48Z</dcterms:modified>
</cp:coreProperties>
</file>