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13_ncr:1_{0DAC5F58-17B4-48D7-B178-8952E9EC1543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 xr2:uid="{00000000-000D-0000-FFFF-FFFF00000000}"/>
  </bookViews>
  <sheets>
    <sheet name="逆トラバース" sheetId="2" r:id="rId1"/>
  </sheets>
  <definedNames>
    <definedName name="_xlnm.Print_Area" localSheetId="0">逆トラバース!$B$2:$L$45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D2" i="2" l="1"/>
  <c r="AA6" i="2"/>
  <c r="AE5" i="2" s="1"/>
  <c r="AB6" i="2"/>
  <c r="AC6" i="2"/>
  <c r="AD6" i="2"/>
  <c r="AF6" i="2"/>
  <c r="AG6" i="2"/>
  <c r="AA7" i="2"/>
  <c r="AB7" i="2"/>
  <c r="AA11" i="2"/>
  <c r="AB11" i="2"/>
  <c r="AF11" i="2"/>
  <c r="AG11" i="2"/>
  <c r="AC11" i="2" s="1"/>
  <c r="AH11" i="2"/>
  <c r="AI11" i="2"/>
  <c r="AO11" i="2"/>
  <c r="AA12" i="2"/>
  <c r="AB12" i="2"/>
  <c r="AF12" i="2"/>
  <c r="AG12" i="2"/>
  <c r="AA13" i="2"/>
  <c r="AB13" i="2"/>
  <c r="AF13" i="2"/>
  <c r="AH13" i="2" s="1"/>
  <c r="AI13" i="2" s="1"/>
  <c r="AG13" i="2"/>
  <c r="AO13" i="2"/>
  <c r="AA14" i="2"/>
  <c r="AB14" i="2"/>
  <c r="AF14" i="2"/>
  <c r="AO14" i="2" s="1"/>
  <c r="AG14" i="2"/>
  <c r="AA15" i="2"/>
  <c r="AB15" i="2"/>
  <c r="AF15" i="2"/>
  <c r="AG15" i="2"/>
  <c r="AC15" i="2" s="1"/>
  <c r="AH15" i="2"/>
  <c r="AI15" i="2" s="1"/>
  <c r="AO15" i="2"/>
  <c r="AA16" i="2"/>
  <c r="AB16" i="2"/>
  <c r="AF16" i="2"/>
  <c r="AG16" i="2"/>
  <c r="AA17" i="2"/>
  <c r="AB17" i="2"/>
  <c r="AF17" i="2"/>
  <c r="AH17" i="2" s="1"/>
  <c r="AI17" i="2" s="1"/>
  <c r="AG17" i="2"/>
  <c r="AO17" i="2"/>
  <c r="AA18" i="2"/>
  <c r="AB18" i="2"/>
  <c r="AF18" i="2"/>
  <c r="AG18" i="2"/>
  <c r="AA19" i="2"/>
  <c r="AB19" i="2"/>
  <c r="AF19" i="2"/>
  <c r="AG19" i="2"/>
  <c r="AC19" i="2" s="1"/>
  <c r="AH19" i="2"/>
  <c r="AI19" i="2"/>
  <c r="AO19" i="2"/>
  <c r="AA20" i="2"/>
  <c r="AB20" i="2"/>
  <c r="AC20" i="2"/>
  <c r="AF20" i="2"/>
  <c r="AO20" i="2" s="1"/>
  <c r="AG20" i="2"/>
  <c r="AH20" i="2"/>
  <c r="AI20" i="2" s="1"/>
  <c r="AJ20" i="2" s="1"/>
  <c r="AA21" i="2"/>
  <c r="AB21" i="2"/>
  <c r="AF21" i="2"/>
  <c r="AG21" i="2"/>
  <c r="AO21" i="2" s="1"/>
  <c r="AA22" i="2"/>
  <c r="AB22" i="2"/>
  <c r="AF22" i="2"/>
  <c r="AG22" i="2"/>
  <c r="AA23" i="2"/>
  <c r="AB23" i="2"/>
  <c r="AF23" i="2"/>
  <c r="AC23" i="2" s="1"/>
  <c r="AG23" i="2"/>
  <c r="AO23" i="2" s="1"/>
  <c r="AH23" i="2"/>
  <c r="AI23" i="2" s="1"/>
  <c r="AA24" i="2"/>
  <c r="AB24" i="2"/>
  <c r="AF24" i="2"/>
  <c r="AO24" i="2" s="1"/>
  <c r="AG24" i="2"/>
  <c r="AH24" i="2"/>
  <c r="AI24" i="2" s="1"/>
  <c r="AA25" i="2"/>
  <c r="AB25" i="2"/>
  <c r="AF25" i="2"/>
  <c r="AG25" i="2"/>
  <c r="AO25" i="2"/>
  <c r="AA26" i="2"/>
  <c r="AB26" i="2"/>
  <c r="AF26" i="2"/>
  <c r="AG26" i="2"/>
  <c r="AA27" i="2"/>
  <c r="AB27" i="2"/>
  <c r="AF27" i="2"/>
  <c r="AC27" i="2" s="1"/>
  <c r="AG27" i="2"/>
  <c r="AO27" i="2" s="1"/>
  <c r="AH27" i="2"/>
  <c r="AI27" i="2"/>
  <c r="AM27" i="2"/>
  <c r="AN27" i="2" s="1"/>
  <c r="AA28" i="2"/>
  <c r="AB28" i="2"/>
  <c r="AF28" i="2"/>
  <c r="AO28" i="2" s="1"/>
  <c r="AG28" i="2"/>
  <c r="AA29" i="2"/>
  <c r="AB29" i="2"/>
  <c r="AF29" i="2"/>
  <c r="AG29" i="2"/>
  <c r="AO29" i="2" s="1"/>
  <c r="AA30" i="2"/>
  <c r="AB30" i="2"/>
  <c r="AC30" i="2"/>
  <c r="AF30" i="2"/>
  <c r="AG30" i="2"/>
  <c r="AA31" i="2"/>
  <c r="AB31" i="2"/>
  <c r="AF31" i="2"/>
  <c r="AG31" i="2"/>
  <c r="AO31" i="2" s="1"/>
  <c r="AA32" i="2"/>
  <c r="AB32" i="2"/>
  <c r="AC32" i="2"/>
  <c r="AF32" i="2"/>
  <c r="AO32" i="2" s="1"/>
  <c r="AG32" i="2"/>
  <c r="AA33" i="2"/>
  <c r="AB33" i="2"/>
  <c r="AF33" i="2"/>
  <c r="AH33" i="2" s="1"/>
  <c r="AG33" i="2"/>
  <c r="AI33" i="2"/>
  <c r="AO33" i="2"/>
  <c r="AA34" i="2"/>
  <c r="AB34" i="2"/>
  <c r="AC34" i="2"/>
  <c r="AF34" i="2"/>
  <c r="AG34" i="2"/>
  <c r="AA35" i="2"/>
  <c r="AB35" i="2"/>
  <c r="AF35" i="2"/>
  <c r="AG35" i="2"/>
  <c r="AH35" i="2" s="1"/>
  <c r="AI35" i="2" s="1"/>
  <c r="AA36" i="2"/>
  <c r="AB36" i="2"/>
  <c r="AC36" i="2"/>
  <c r="AF36" i="2"/>
  <c r="AO36" i="2" s="1"/>
  <c r="AG36" i="2"/>
  <c r="AH36" i="2"/>
  <c r="AI36" i="2" s="1"/>
  <c r="AJ36" i="2"/>
  <c r="AA37" i="2"/>
  <c r="AB37" i="2"/>
  <c r="AF37" i="2"/>
  <c r="AH37" i="2" s="1"/>
  <c r="AI37" i="2" s="1"/>
  <c r="AG37" i="2"/>
  <c r="AC37" i="2" s="1"/>
  <c r="AO37" i="2"/>
  <c r="AA38" i="2"/>
  <c r="AB38" i="2"/>
  <c r="AF38" i="2"/>
  <c r="AG38" i="2"/>
  <c r="AA39" i="2"/>
  <c r="AB39" i="2"/>
  <c r="AF39" i="2"/>
  <c r="AG39" i="2"/>
  <c r="AH39" i="2" s="1"/>
  <c r="AI39" i="2" s="1"/>
  <c r="AO39" i="2"/>
  <c r="AA40" i="2"/>
  <c r="AB40" i="2"/>
  <c r="AF40" i="2"/>
  <c r="AO40" i="2" s="1"/>
  <c r="AG40" i="2"/>
  <c r="AA41" i="2"/>
  <c r="AB41" i="2"/>
  <c r="AF41" i="2"/>
  <c r="AG41" i="2"/>
  <c r="AC41" i="2" s="1"/>
  <c r="AA42" i="2"/>
  <c r="AB42" i="2"/>
  <c r="AF42" i="2"/>
  <c r="AG42" i="2"/>
  <c r="AA43" i="2"/>
  <c r="AB43" i="2"/>
  <c r="AF43" i="2"/>
  <c r="AG43" i="2"/>
  <c r="AO43" i="2" s="1"/>
  <c r="AH43" i="2"/>
  <c r="AI43" i="2" s="1"/>
  <c r="AA44" i="2"/>
  <c r="AB44" i="2"/>
  <c r="AC44" i="2"/>
  <c r="AF44" i="2"/>
  <c r="AO44" i="2" s="1"/>
  <c r="AG44" i="2"/>
  <c r="AH44" i="2"/>
  <c r="AI44" i="2" s="1"/>
  <c r="AJ44" i="2" s="1"/>
  <c r="AA45" i="2"/>
  <c r="AB45" i="2"/>
  <c r="AF45" i="2"/>
  <c r="AG45" i="2"/>
  <c r="AC45" i="2" s="1"/>
  <c r="AJ35" i="2" l="1"/>
  <c r="AM35" i="2"/>
  <c r="AN35" i="2" s="1"/>
  <c r="AJ39" i="2"/>
  <c r="AL39" i="2" s="1"/>
  <c r="AK39" i="2"/>
  <c r="AM39" i="2"/>
  <c r="AN39" i="2" s="1"/>
  <c r="AJ17" i="2"/>
  <c r="AK17" i="2"/>
  <c r="AL17" i="2" s="1"/>
  <c r="AM17" i="2"/>
  <c r="AN17" i="2" s="1"/>
  <c r="AJ37" i="2"/>
  <c r="AK37" i="2"/>
  <c r="AL37" i="2"/>
  <c r="AM37" i="2"/>
  <c r="AN37" i="2" s="1"/>
  <c r="AM15" i="2"/>
  <c r="AN15" i="2" s="1"/>
  <c r="AJ15" i="2"/>
  <c r="AL15" i="2" s="1"/>
  <c r="AK15" i="2"/>
  <c r="AJ43" i="2"/>
  <c r="AL43" i="2" s="1"/>
  <c r="AM43" i="2"/>
  <c r="AN43" i="2" s="1"/>
  <c r="AK43" i="2"/>
  <c r="AJ23" i="2"/>
  <c r="AK23" i="2"/>
  <c r="AL23" i="2" s="1"/>
  <c r="AM23" i="2"/>
  <c r="AN23" i="2" s="1"/>
  <c r="AO42" i="2"/>
  <c r="AH42" i="2"/>
  <c r="AI42" i="2" s="1"/>
  <c r="AM24" i="2"/>
  <c r="AN24" i="2" s="1"/>
  <c r="AO12" i="2"/>
  <c r="AC12" i="2"/>
  <c r="AH12" i="2"/>
  <c r="AI12" i="2" s="1"/>
  <c r="AH45" i="2"/>
  <c r="AI45" i="2" s="1"/>
  <c r="AC42" i="2"/>
  <c r="AC35" i="2"/>
  <c r="AH31" i="2"/>
  <c r="AI31" i="2" s="1"/>
  <c r="AH21" i="2"/>
  <c r="AI21" i="2" s="1"/>
  <c r="AK44" i="2"/>
  <c r="AL44" i="2" s="1"/>
  <c r="AM44" i="2"/>
  <c r="AN44" i="2" s="1"/>
  <c r="AJ27" i="2"/>
  <c r="AK27" i="2" s="1"/>
  <c r="AC31" i="2"/>
  <c r="AM19" i="2"/>
  <c r="AN19" i="2" s="1"/>
  <c r="AO16" i="2"/>
  <c r="AC16" i="2"/>
  <c r="AH16" i="2"/>
  <c r="AI16" i="2" s="1"/>
  <c r="AJ33" i="2"/>
  <c r="AK33" i="2"/>
  <c r="AL33" i="2"/>
  <c r="AO38" i="2"/>
  <c r="AH38" i="2"/>
  <c r="AI38" i="2" s="1"/>
  <c r="AC28" i="2"/>
  <c r="AK20" i="2"/>
  <c r="AL20" i="2" s="1"/>
  <c r="AM20" i="2"/>
  <c r="AN20" i="2" s="1"/>
  <c r="AH41" i="2"/>
  <c r="AI41" i="2" s="1"/>
  <c r="AC38" i="2"/>
  <c r="AH40" i="2"/>
  <c r="AI40" i="2" s="1"/>
  <c r="AO34" i="2"/>
  <c r="AH34" i="2"/>
  <c r="AI34" i="2" s="1"/>
  <c r="AM33" i="2"/>
  <c r="AN33" i="2" s="1"/>
  <c r="AC24" i="2"/>
  <c r="AJ19" i="2"/>
  <c r="AK36" i="2"/>
  <c r="AL36" i="2" s="1"/>
  <c r="AM36" i="2"/>
  <c r="AN36" i="2" s="1"/>
  <c r="AO30" i="2"/>
  <c r="AH30" i="2"/>
  <c r="AI30" i="2" s="1"/>
  <c r="AJ13" i="2"/>
  <c r="AK13" i="2" s="1"/>
  <c r="AM13" i="2"/>
  <c r="AN13" i="2" s="1"/>
  <c r="AO18" i="2"/>
  <c r="AC18" i="2"/>
  <c r="AH18" i="2"/>
  <c r="AI18" i="2" s="1"/>
  <c r="AO45" i="2"/>
  <c r="AC40" i="2"/>
  <c r="AH32" i="2"/>
  <c r="AI32" i="2" s="1"/>
  <c r="AO26" i="2"/>
  <c r="AH26" i="2"/>
  <c r="AI26" i="2" s="1"/>
  <c r="AO35" i="2"/>
  <c r="AM11" i="2"/>
  <c r="AN11" i="2" s="1"/>
  <c r="AJ11" i="2"/>
  <c r="AL11" i="2" s="1"/>
  <c r="AK11" i="2"/>
  <c r="AC43" i="2"/>
  <c r="AH29" i="2"/>
  <c r="AI29" i="2" s="1"/>
  <c r="AC26" i="2"/>
  <c r="AO41" i="2"/>
  <c r="AH28" i="2"/>
  <c r="AI28" i="2" s="1"/>
  <c r="AO22" i="2"/>
  <c r="AH22" i="2"/>
  <c r="AI22" i="2" s="1"/>
  <c r="AC39" i="2"/>
  <c r="AH25" i="2"/>
  <c r="AI25" i="2" s="1"/>
  <c r="AJ24" i="2"/>
  <c r="AC22" i="2"/>
  <c r="AF5" i="2"/>
  <c r="AC33" i="2"/>
  <c r="AC29" i="2"/>
  <c r="AC25" i="2"/>
  <c r="AC21" i="2"/>
  <c r="AC17" i="2"/>
  <c r="AC13" i="2"/>
  <c r="AH14" i="2"/>
  <c r="AI14" i="2" s="1"/>
  <c r="AC14" i="2"/>
  <c r="AL19" i="2" l="1"/>
  <c r="AL35" i="2"/>
  <c r="AJ45" i="2"/>
  <c r="AK45" i="2" s="1"/>
  <c r="AL45" i="2" s="1"/>
  <c r="AM45" i="2"/>
  <c r="AN45" i="2" s="1"/>
  <c r="AK19" i="2"/>
  <c r="AJ14" i="2"/>
  <c r="AK14" i="2" s="1"/>
  <c r="AL14" i="2" s="1"/>
  <c r="AM14" i="2"/>
  <c r="AN14" i="2" s="1"/>
  <c r="AJ25" i="2"/>
  <c r="AK25" i="2" s="1"/>
  <c r="AM25" i="2"/>
  <c r="AN25" i="2" s="1"/>
  <c r="AM38" i="2"/>
  <c r="AN38" i="2" s="1"/>
  <c r="AJ38" i="2"/>
  <c r="AK38" i="2" s="1"/>
  <c r="AL27" i="2"/>
  <c r="AK24" i="2"/>
  <c r="AL24" i="2" s="1"/>
  <c r="AM22" i="2"/>
  <c r="AN22" i="2" s="1"/>
  <c r="AJ22" i="2"/>
  <c r="AK22" i="2" s="1"/>
  <c r="AL22" i="2" s="1"/>
  <c r="AM34" i="2"/>
  <c r="AN34" i="2" s="1"/>
  <c r="AJ34" i="2"/>
  <c r="AK34" i="2"/>
  <c r="AL34" i="2"/>
  <c r="AJ12" i="2"/>
  <c r="AK12" i="2" s="1"/>
  <c r="AM12" i="2"/>
  <c r="AN12" i="2" s="1"/>
  <c r="AM42" i="2"/>
  <c r="AN42" i="2" s="1"/>
  <c r="AJ42" i="2"/>
  <c r="AL42" i="2" s="1"/>
  <c r="AK42" i="2"/>
  <c r="AL13" i="2"/>
  <c r="AJ21" i="2"/>
  <c r="AL21" i="2" s="1"/>
  <c r="AK21" i="2"/>
  <c r="AM21" i="2"/>
  <c r="AN21" i="2" s="1"/>
  <c r="AK35" i="2"/>
  <c r="AJ29" i="2"/>
  <c r="AK29" i="2"/>
  <c r="AL29" i="2"/>
  <c r="AM29" i="2"/>
  <c r="AN29" i="2" s="1"/>
  <c r="AM28" i="2"/>
  <c r="AN28" i="2" s="1"/>
  <c r="AJ28" i="2"/>
  <c r="AM40" i="2"/>
  <c r="AN40" i="2" s="1"/>
  <c r="AJ40" i="2"/>
  <c r="AK40" i="2" s="1"/>
  <c r="AL40" i="2" s="1"/>
  <c r="AJ31" i="2"/>
  <c r="AL31" i="2" s="1"/>
  <c r="AK31" i="2"/>
  <c r="AM31" i="2"/>
  <c r="AN31" i="2" s="1"/>
  <c r="AM30" i="2"/>
  <c r="AN30" i="2" s="1"/>
  <c r="AJ30" i="2"/>
  <c r="AJ18" i="2"/>
  <c r="AM18" i="2"/>
  <c r="AN18" i="2" s="1"/>
  <c r="AK18" i="2"/>
  <c r="AL18" i="2"/>
  <c r="AM26" i="2"/>
  <c r="AN26" i="2" s="1"/>
  <c r="AJ26" i="2"/>
  <c r="AJ16" i="2"/>
  <c r="AK16" i="2"/>
  <c r="AM16" i="2"/>
  <c r="AN16" i="2" s="1"/>
  <c r="AL16" i="2"/>
  <c r="D8" i="2"/>
  <c r="AE6" i="2"/>
  <c r="AK32" i="2"/>
  <c r="AL32" i="2" s="1"/>
  <c r="AM32" i="2"/>
  <c r="AN32" i="2" s="1"/>
  <c r="AJ32" i="2"/>
  <c r="AJ41" i="2"/>
  <c r="AK41" i="2"/>
  <c r="AL41" i="2"/>
  <c r="AM41" i="2"/>
  <c r="AN41" i="2" s="1"/>
  <c r="AL30" i="2" l="1"/>
  <c r="AL38" i="2"/>
  <c r="AL25" i="2"/>
  <c r="AK30" i="2"/>
  <c r="AK26" i="2"/>
  <c r="AL26" i="2" s="1"/>
  <c r="I7" i="2"/>
  <c r="A13" i="2"/>
  <c r="A17" i="2"/>
  <c r="A21" i="2"/>
  <c r="A25" i="2"/>
  <c r="A29" i="2"/>
  <c r="A33" i="2"/>
  <c r="A37" i="2"/>
  <c r="A41" i="2"/>
  <c r="A45" i="2"/>
  <c r="AE14" i="2"/>
  <c r="AE18" i="2"/>
  <c r="AE22" i="2"/>
  <c r="AE26" i="2"/>
  <c r="AE30" i="2"/>
  <c r="AE34" i="2"/>
  <c r="AE38" i="2"/>
  <c r="AE42" i="2"/>
  <c r="A14" i="2"/>
  <c r="AA8" i="2"/>
  <c r="AB8" i="2" s="1"/>
  <c r="AE11" i="2"/>
  <c r="AE15" i="2"/>
  <c r="AE19" i="2"/>
  <c r="AE23" i="2"/>
  <c r="AE27" i="2"/>
  <c r="AE31" i="2"/>
  <c r="AE35" i="2"/>
  <c r="AE39" i="2"/>
  <c r="AE43" i="2"/>
  <c r="A39" i="2"/>
  <c r="A43" i="2"/>
  <c r="A11" i="2"/>
  <c r="A15" i="2"/>
  <c r="A19" i="2"/>
  <c r="A23" i="2"/>
  <c r="A27" i="2"/>
  <c r="A31" i="2"/>
  <c r="A35" i="2"/>
  <c r="G7" i="2"/>
  <c r="H7" i="2"/>
  <c r="AE13" i="2"/>
  <c r="AE32" i="2"/>
  <c r="A34" i="2"/>
  <c r="A24" i="2"/>
  <c r="AE29" i="2"/>
  <c r="AE44" i="2"/>
  <c r="AE36" i="2"/>
  <c r="A38" i="2"/>
  <c r="AE40" i="2"/>
  <c r="A42" i="2"/>
  <c r="A16" i="2"/>
  <c r="A28" i="2"/>
  <c r="AE33" i="2"/>
  <c r="AE17" i="2"/>
  <c r="A32" i="2"/>
  <c r="AE37" i="2"/>
  <c r="F7" i="2"/>
  <c r="AE20" i="2"/>
  <c r="A12" i="2"/>
  <c r="AE16" i="2"/>
  <c r="A36" i="2"/>
  <c r="AE41" i="2"/>
  <c r="A40" i="2"/>
  <c r="AE45" i="2"/>
  <c r="AE24" i="2"/>
  <c r="A26" i="2"/>
  <c r="AE21" i="2"/>
  <c r="A44" i="2"/>
  <c r="AE12" i="2"/>
  <c r="AE28" i="2"/>
  <c r="A30" i="2"/>
  <c r="A18" i="2"/>
  <c r="A20" i="2"/>
  <c r="AE25" i="2"/>
  <c r="A22" i="2"/>
  <c r="AK28" i="2"/>
  <c r="AL28" i="2" s="1"/>
  <c r="AL12" i="2"/>
  <c r="H24" i="2" l="1"/>
  <c r="J24" i="2"/>
  <c r="L24" i="2"/>
  <c r="F24" i="2"/>
  <c r="G24" i="2"/>
  <c r="K24" i="2"/>
  <c r="I24" i="2"/>
  <c r="K31" i="2"/>
  <c r="I31" i="2"/>
  <c r="F31" i="2"/>
  <c r="G31" i="2"/>
  <c r="H31" i="2"/>
  <c r="J31" i="2"/>
  <c r="L31" i="2"/>
  <c r="F26" i="2"/>
  <c r="G26" i="2"/>
  <c r="H26" i="2"/>
  <c r="L26" i="2"/>
  <c r="I26" i="2"/>
  <c r="J26" i="2"/>
  <c r="K26" i="2"/>
  <c r="F38" i="2"/>
  <c r="G38" i="2"/>
  <c r="H38" i="2"/>
  <c r="L38" i="2"/>
  <c r="I38" i="2"/>
  <c r="J38" i="2"/>
  <c r="K38" i="2"/>
  <c r="G45" i="2"/>
  <c r="I45" i="2"/>
  <c r="K45" i="2"/>
  <c r="J45" i="2"/>
  <c r="F45" i="2"/>
  <c r="L45" i="2"/>
  <c r="H45" i="2"/>
  <c r="K27" i="2"/>
  <c r="I27" i="2"/>
  <c r="G27" i="2"/>
  <c r="H27" i="2"/>
  <c r="J27" i="2"/>
  <c r="L27" i="2"/>
  <c r="F27" i="2"/>
  <c r="F22" i="2"/>
  <c r="G22" i="2"/>
  <c r="H22" i="2"/>
  <c r="L22" i="2"/>
  <c r="I22" i="2"/>
  <c r="J22" i="2"/>
  <c r="K22" i="2"/>
  <c r="F34" i="2"/>
  <c r="G34" i="2"/>
  <c r="H34" i="2"/>
  <c r="L34" i="2"/>
  <c r="I34" i="2"/>
  <c r="J34" i="2"/>
  <c r="K34" i="2"/>
  <c r="K35" i="2"/>
  <c r="I35" i="2"/>
  <c r="G35" i="2"/>
  <c r="J35" i="2"/>
  <c r="F35" i="2"/>
  <c r="H35" i="2"/>
  <c r="L35" i="2"/>
  <c r="I13" i="2"/>
  <c r="J13" i="2"/>
  <c r="K13" i="2"/>
  <c r="L13" i="2"/>
  <c r="K39" i="2"/>
  <c r="I39" i="2"/>
  <c r="G39" i="2"/>
  <c r="F39" i="2"/>
  <c r="H39" i="2"/>
  <c r="J39" i="2"/>
  <c r="L39" i="2"/>
  <c r="G25" i="2"/>
  <c r="I25" i="2"/>
  <c r="J25" i="2"/>
  <c r="K25" i="2"/>
  <c r="F25" i="2"/>
  <c r="H25" i="2"/>
  <c r="L25" i="2"/>
  <c r="F18" i="2"/>
  <c r="G18" i="2"/>
  <c r="H18" i="2"/>
  <c r="I18" i="2"/>
  <c r="L18" i="2"/>
  <c r="J18" i="2"/>
  <c r="K18" i="2"/>
  <c r="H36" i="2"/>
  <c r="J36" i="2"/>
  <c r="L36" i="2"/>
  <c r="F36" i="2"/>
  <c r="I36" i="2"/>
  <c r="G36" i="2"/>
  <c r="K36" i="2"/>
  <c r="K19" i="2"/>
  <c r="L19" i="2"/>
  <c r="F19" i="2"/>
  <c r="I19" i="2"/>
  <c r="J19" i="2"/>
  <c r="G19" i="2"/>
  <c r="H19" i="2"/>
  <c r="I14" i="2"/>
  <c r="L14" i="2"/>
  <c r="J14" i="2"/>
  <c r="K14" i="2"/>
  <c r="H16" i="2"/>
  <c r="I16" i="2"/>
  <c r="J16" i="2"/>
  <c r="L16" i="2"/>
  <c r="F16" i="2"/>
  <c r="G16" i="2"/>
  <c r="K16" i="2"/>
  <c r="K23" i="2"/>
  <c r="I23" i="2"/>
  <c r="J23" i="2"/>
  <c r="L23" i="2"/>
  <c r="F23" i="2"/>
  <c r="G23" i="2"/>
  <c r="H23" i="2"/>
  <c r="H28" i="2"/>
  <c r="J28" i="2"/>
  <c r="L28" i="2"/>
  <c r="F28" i="2"/>
  <c r="G28" i="2"/>
  <c r="I28" i="2"/>
  <c r="K28" i="2"/>
  <c r="H20" i="2"/>
  <c r="J20" i="2"/>
  <c r="L20" i="2"/>
  <c r="F20" i="2"/>
  <c r="G20" i="2"/>
  <c r="I20" i="2"/>
  <c r="K20" i="2"/>
  <c r="H44" i="2"/>
  <c r="J44" i="2"/>
  <c r="L44" i="2"/>
  <c r="F44" i="2"/>
  <c r="G44" i="2"/>
  <c r="I44" i="2"/>
  <c r="K44" i="2"/>
  <c r="K15" i="2"/>
  <c r="L15" i="2"/>
  <c r="F15" i="2"/>
  <c r="I15" i="2"/>
  <c r="J15" i="2"/>
  <c r="H15" i="2"/>
  <c r="G15" i="2"/>
  <c r="F30" i="2"/>
  <c r="G30" i="2"/>
  <c r="H30" i="2"/>
  <c r="L30" i="2"/>
  <c r="J30" i="2"/>
  <c r="K30" i="2"/>
  <c r="I30" i="2"/>
  <c r="H40" i="2"/>
  <c r="J40" i="2"/>
  <c r="L40" i="2"/>
  <c r="F40" i="2"/>
  <c r="K40" i="2"/>
  <c r="G40" i="2"/>
  <c r="I40" i="2"/>
  <c r="I12" i="2"/>
  <c r="J12" i="2"/>
  <c r="K12" i="2"/>
  <c r="L12" i="2"/>
  <c r="G29" i="2"/>
  <c r="I29" i="2"/>
  <c r="J29" i="2"/>
  <c r="K29" i="2"/>
  <c r="H29" i="2"/>
  <c r="F29" i="2"/>
  <c r="L29" i="2"/>
  <c r="K11" i="2"/>
  <c r="L11" i="2"/>
  <c r="I11" i="2"/>
  <c r="J11" i="2"/>
  <c r="K43" i="2"/>
  <c r="I43" i="2"/>
  <c r="F43" i="2"/>
  <c r="G43" i="2"/>
  <c r="L43" i="2"/>
  <c r="H43" i="2"/>
  <c r="J43" i="2"/>
  <c r="AP23" i="2"/>
  <c r="AQ23" i="2" s="1"/>
  <c r="AP24" i="2"/>
  <c r="AQ24" i="2" s="1"/>
  <c r="AP35" i="2"/>
  <c r="AQ35" i="2" s="1"/>
  <c r="AP15" i="2"/>
  <c r="AQ15" i="2" s="1"/>
  <c r="AP17" i="2"/>
  <c r="AQ17" i="2" s="1"/>
  <c r="AP33" i="2"/>
  <c r="AQ33" i="2" s="1"/>
  <c r="AP13" i="2"/>
  <c r="AQ13" i="2" s="1"/>
  <c r="AP11" i="2"/>
  <c r="AQ11" i="2" s="1"/>
  <c r="AP44" i="2"/>
  <c r="AQ44" i="2" s="1"/>
  <c r="AP36" i="2"/>
  <c r="AQ36" i="2" s="1"/>
  <c r="AP39" i="2"/>
  <c r="AQ39" i="2" s="1"/>
  <c r="AP43" i="2"/>
  <c r="AQ43" i="2" s="1"/>
  <c r="AP27" i="2"/>
  <c r="AQ27" i="2" s="1"/>
  <c r="AP19" i="2"/>
  <c r="AQ19" i="2" s="1"/>
  <c r="AP20" i="2"/>
  <c r="AQ20" i="2" s="1"/>
  <c r="AP37" i="2"/>
  <c r="AQ37" i="2" s="1"/>
  <c r="AP21" i="2"/>
  <c r="AQ21" i="2" s="1"/>
  <c r="AP28" i="2"/>
  <c r="AQ28" i="2" s="1"/>
  <c r="AP26" i="2"/>
  <c r="AQ26" i="2" s="1"/>
  <c r="AP22" i="2"/>
  <c r="AQ22" i="2" s="1"/>
  <c r="AP38" i="2"/>
  <c r="AQ38" i="2" s="1"/>
  <c r="AP32" i="2"/>
  <c r="AQ32" i="2" s="1"/>
  <c r="AP18" i="2"/>
  <c r="AQ18" i="2" s="1"/>
  <c r="AP16" i="2"/>
  <c r="AQ16" i="2" s="1"/>
  <c r="AP42" i="2"/>
  <c r="AQ42" i="2" s="1"/>
  <c r="AP12" i="2"/>
  <c r="AQ12" i="2" s="1"/>
  <c r="AP25" i="2"/>
  <c r="AQ25" i="2" s="1"/>
  <c r="AP30" i="2"/>
  <c r="AQ30" i="2" s="1"/>
  <c r="AP45" i="2"/>
  <c r="AQ45" i="2" s="1"/>
  <c r="AP40" i="2"/>
  <c r="AQ40" i="2" s="1"/>
  <c r="AP41" i="2"/>
  <c r="AQ41" i="2" s="1"/>
  <c r="AP34" i="2"/>
  <c r="AQ34" i="2" s="1"/>
  <c r="AP29" i="2"/>
  <c r="AQ29" i="2" s="1"/>
  <c r="AP14" i="2"/>
  <c r="AQ14" i="2" s="1"/>
  <c r="AP31" i="2"/>
  <c r="AQ31" i="2" s="1"/>
  <c r="G33" i="2"/>
  <c r="I33" i="2"/>
  <c r="J33" i="2"/>
  <c r="K33" i="2"/>
  <c r="L33" i="2"/>
  <c r="F33" i="2"/>
  <c r="H33" i="2"/>
  <c r="G41" i="2"/>
  <c r="I41" i="2"/>
  <c r="J41" i="2"/>
  <c r="K41" i="2"/>
  <c r="F41" i="2"/>
  <c r="H41" i="2"/>
  <c r="L41" i="2"/>
  <c r="G37" i="2"/>
  <c r="I37" i="2"/>
  <c r="J37" i="2"/>
  <c r="K37" i="2"/>
  <c r="F37" i="2"/>
  <c r="H37" i="2"/>
  <c r="L37" i="2"/>
  <c r="G21" i="2"/>
  <c r="I21" i="2"/>
  <c r="J21" i="2"/>
  <c r="K21" i="2"/>
  <c r="F21" i="2"/>
  <c r="H21" i="2"/>
  <c r="L21" i="2"/>
  <c r="F17" i="2"/>
  <c r="G17" i="2"/>
  <c r="I17" i="2"/>
  <c r="J17" i="2"/>
  <c r="K17" i="2"/>
  <c r="L17" i="2"/>
  <c r="H17" i="2"/>
  <c r="H32" i="2"/>
  <c r="J32" i="2"/>
  <c r="L32" i="2"/>
  <c r="F32" i="2"/>
  <c r="G32" i="2"/>
  <c r="I32" i="2"/>
  <c r="K32" i="2"/>
  <c r="F42" i="2"/>
  <c r="G42" i="2"/>
  <c r="H42" i="2"/>
  <c r="L42" i="2"/>
  <c r="I42" i="2"/>
  <c r="J42" i="2"/>
  <c r="K42" i="2"/>
  <c r="AR34" i="2" l="1"/>
  <c r="AS34" i="2" s="1"/>
  <c r="AR22" i="2"/>
  <c r="AS22" i="2" s="1"/>
  <c r="AR11" i="2"/>
  <c r="F11" i="2" s="1"/>
  <c r="AR21" i="2"/>
  <c r="AS21" i="2" s="1"/>
  <c r="AT21" i="2" s="1"/>
  <c r="AR30" i="2"/>
  <c r="AS30" i="2" s="1"/>
  <c r="AR37" i="2"/>
  <c r="AT37" i="2" s="1"/>
  <c r="AS37" i="2"/>
  <c r="AR15" i="2"/>
  <c r="AS15" i="2"/>
  <c r="AT15" i="2"/>
  <c r="AR40" i="2"/>
  <c r="AS40" i="2" s="1"/>
  <c r="AR25" i="2"/>
  <c r="AT25" i="2" s="1"/>
  <c r="AS25" i="2"/>
  <c r="AR20" i="2"/>
  <c r="AS20" i="2" s="1"/>
  <c r="AT20" i="2" s="1"/>
  <c r="AR35" i="2"/>
  <c r="AS35" i="2"/>
  <c r="AT35" i="2"/>
  <c r="AR13" i="2"/>
  <c r="F13" i="2" s="1"/>
  <c r="AS13" i="2"/>
  <c r="G13" i="2" s="1"/>
  <c r="AR17" i="2"/>
  <c r="AS17" i="2" s="1"/>
  <c r="AT17" i="2" s="1"/>
  <c r="AR26" i="2"/>
  <c r="AS26" i="2" s="1"/>
  <c r="AR42" i="2"/>
  <c r="AR27" i="2"/>
  <c r="AT27" i="2" s="1"/>
  <c r="AS27" i="2"/>
  <c r="AR23" i="2"/>
  <c r="AT23" i="2" s="1"/>
  <c r="AS23" i="2"/>
  <c r="AR41" i="2"/>
  <c r="AS41" i="2"/>
  <c r="AT41" i="2" s="1"/>
  <c r="AR12" i="2"/>
  <c r="F12" i="2" s="1"/>
  <c r="AR43" i="2"/>
  <c r="AT43" i="2" s="1"/>
  <c r="AS43" i="2"/>
  <c r="AR28" i="2"/>
  <c r="AS28" i="2" s="1"/>
  <c r="AT28" i="2" s="1"/>
  <c r="AR16" i="2"/>
  <c r="AR31" i="2"/>
  <c r="AS31" i="2"/>
  <c r="AT31" i="2" s="1"/>
  <c r="AR18" i="2"/>
  <c r="AS18" i="2" s="1"/>
  <c r="AT18" i="2" s="1"/>
  <c r="AR39" i="2"/>
  <c r="AS39" i="2"/>
  <c r="AT39" i="2"/>
  <c r="AR33" i="2"/>
  <c r="AS33" i="2"/>
  <c r="AT33" i="2" s="1"/>
  <c r="AR45" i="2"/>
  <c r="AS45" i="2"/>
  <c r="AT45" i="2" s="1"/>
  <c r="AR24" i="2"/>
  <c r="AS24" i="2" s="1"/>
  <c r="AR14" i="2"/>
  <c r="F14" i="2" s="1"/>
  <c r="AS14" i="2"/>
  <c r="G14" i="2" s="1"/>
  <c r="AT14" i="2"/>
  <c r="H14" i="2" s="1"/>
  <c r="AR32" i="2"/>
  <c r="AS32" i="2" s="1"/>
  <c r="AR36" i="2"/>
  <c r="AS36" i="2" s="1"/>
  <c r="AT36" i="2" s="1"/>
  <c r="AR19" i="2"/>
  <c r="AS19" i="2"/>
  <c r="AT19" i="2" s="1"/>
  <c r="AR29" i="2"/>
  <c r="AS29" i="2"/>
  <c r="AT29" i="2" s="1"/>
  <c r="AR38" i="2"/>
  <c r="AR44" i="2"/>
  <c r="AS44" i="2" s="1"/>
  <c r="AT44" i="2" s="1"/>
  <c r="AT16" i="2" l="1"/>
  <c r="AT24" i="2"/>
  <c r="AT13" i="2"/>
  <c r="H13" i="2" s="1"/>
  <c r="AT40" i="2"/>
  <c r="AS11" i="2"/>
  <c r="AS42" i="2"/>
  <c r="AT42" i="2" s="1"/>
  <c r="AT26" i="2"/>
  <c r="AT22" i="2"/>
  <c r="AT32" i="2"/>
  <c r="AS38" i="2"/>
  <c r="AT38" i="2" s="1"/>
  <c r="AS16" i="2"/>
  <c r="AS12" i="2"/>
  <c r="G12" i="2" s="1"/>
  <c r="AT30" i="2"/>
  <c r="AT34" i="2"/>
  <c r="G11" i="2" l="1"/>
  <c r="AT11" i="2"/>
  <c r="H11" i="2" s="1"/>
  <c r="AT12" i="2"/>
  <c r="H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asakaze</author>
  </authors>
  <commentList>
    <comment ref="E6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器械点の座標を入力ます。</t>
        </r>
      </text>
    </comment>
    <comment ref="K6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「０」を入力すると「放射計算」、「１」を入力すると「連続計算」をします。</t>
        </r>
      </text>
    </comment>
    <comment ref="E7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バック点の座標を入力します。</t>
        </r>
      </text>
    </comment>
    <comment ref="A11" authorId="0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</t>
        </r>
        <r>
          <rPr>
            <sz val="10"/>
            <color indexed="81"/>
            <rFont val="ＭＳ Ｐゴシック"/>
            <family val="3"/>
            <charset val="128"/>
          </rPr>
          <t>」を表示します。</t>
        </r>
      </text>
    </comment>
    <comment ref="E11" authorId="0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 xml:space="preserve">逆計算したい座標を入力します。
</t>
        </r>
        <r>
          <rPr>
            <b/>
            <sz val="10"/>
            <color indexed="10"/>
            <rFont val="ＭＳ Ｐゴシック"/>
            <family val="3"/>
            <charset val="128"/>
          </rPr>
          <t>※連続計算の場合には、上から順番にすき間を空けないで入力してください。</t>
        </r>
      </text>
    </comment>
  </commentList>
</comments>
</file>

<file path=xl/sharedStrings.xml><?xml version="1.0" encoding="utf-8"?>
<sst xmlns="http://schemas.openxmlformats.org/spreadsheetml/2006/main" count="48" uniqueCount="37">
  <si>
    <t>測点名</t>
  </si>
  <si>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</si>
  <si>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</si>
  <si>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後視点</t>
    <rPh sb="0" eb="1">
      <t>コウ</t>
    </rPh>
    <rPh sb="1" eb="2">
      <t>シ</t>
    </rPh>
    <rPh sb="2" eb="3">
      <t>テン</t>
    </rPh>
    <phoneticPr fontId="1"/>
  </si>
  <si>
    <t>座　　標</t>
    <rPh sb="0" eb="1">
      <t>ザ</t>
    </rPh>
    <rPh sb="3" eb="4">
      <t>シルベ</t>
    </rPh>
    <phoneticPr fontId="1"/>
  </si>
  <si>
    <t>計算タイプ</t>
    <rPh sb="0" eb="2">
      <t>ケイサン</t>
    </rPh>
    <phoneticPr fontId="1"/>
  </si>
  <si>
    <t>°</t>
    <phoneticPr fontId="1"/>
  </si>
  <si>
    <t>’</t>
    <phoneticPr fontId="1"/>
  </si>
  <si>
    <t>”</t>
    <phoneticPr fontId="1"/>
  </si>
  <si>
    <t>--</t>
    <phoneticPr fontId="1"/>
  </si>
  <si>
    <t>Ｘ</t>
    <phoneticPr fontId="1"/>
  </si>
  <si>
    <t>Ｙ</t>
    <phoneticPr fontId="1"/>
  </si>
  <si>
    <t>放射：０ 連続：１</t>
    <rPh sb="5" eb="7">
      <t>レンゾク</t>
    </rPh>
    <phoneticPr fontId="1"/>
  </si>
  <si>
    <t>器械点</t>
    <rPh sb="0" eb="2">
      <t>キカイ</t>
    </rPh>
    <rPh sb="2" eb="3">
      <t>テン</t>
    </rPh>
    <phoneticPr fontId="1"/>
  </si>
  <si>
    <t>距　離</t>
    <rPh sb="0" eb="1">
      <t>ヘダ</t>
    </rPh>
    <rPh sb="2" eb="3">
      <t>リ</t>
    </rPh>
    <phoneticPr fontId="1"/>
  </si>
  <si>
    <t>件　名</t>
    <rPh sb="0" eb="1">
      <t>ケン</t>
    </rPh>
    <rPh sb="2" eb="3">
      <t>メイ</t>
    </rPh>
    <phoneticPr fontId="1"/>
  </si>
  <si>
    <t>夾　　角</t>
  </si>
  <si>
    <t>距離</t>
    <rPh sb="0" eb="2">
      <t>キョリ</t>
    </rPh>
    <phoneticPr fontId="1"/>
  </si>
  <si>
    <t>夾角</t>
    <rPh sb="0" eb="2">
      <t>キョウカク</t>
    </rPh>
    <phoneticPr fontId="1"/>
  </si>
  <si>
    <t>反対向き方向角</t>
    <rPh sb="0" eb="2">
      <t>ハンタイ</t>
    </rPh>
    <rPh sb="2" eb="3">
      <t>ム</t>
    </rPh>
    <rPh sb="4" eb="6">
      <t>ホウコウ</t>
    </rPh>
    <rPh sb="6" eb="7">
      <t>カク</t>
    </rPh>
    <phoneticPr fontId="1"/>
  </si>
  <si>
    <t>＜</t>
    <phoneticPr fontId="1"/>
  </si>
  <si>
    <t>＞</t>
    <phoneticPr fontId="1"/>
  </si>
  <si>
    <t>°</t>
    <phoneticPr fontId="1"/>
  </si>
  <si>
    <t>’</t>
    <phoneticPr fontId="1"/>
  </si>
  <si>
    <t>”</t>
    <phoneticPr fontId="1"/>
  </si>
  <si>
    <t>Δｘ</t>
    <phoneticPr fontId="1"/>
  </si>
  <si>
    <t>Δｙ</t>
    <phoneticPr fontId="1"/>
  </si>
  <si>
    <t>アークタンジェント</t>
    <phoneticPr fontId="1"/>
  </si>
  <si>
    <t>----</t>
    <phoneticPr fontId="1"/>
  </si>
  <si>
    <t>サンプルデータ３</t>
    <phoneticPr fontId="1"/>
  </si>
  <si>
    <t>T1</t>
    <phoneticPr fontId="1"/>
  </si>
  <si>
    <t>T2</t>
    <phoneticPr fontId="1"/>
  </si>
  <si>
    <t>F1</t>
    <phoneticPr fontId="1"/>
  </si>
  <si>
    <t>F2</t>
    <phoneticPr fontId="1"/>
  </si>
  <si>
    <t>F3</t>
    <phoneticPr fontId="1"/>
  </si>
  <si>
    <t>F4</t>
    <phoneticPr fontId="1"/>
  </si>
  <si>
    <t>※このシートで実際に計算できます。（入力項目欄：黄色、計算結果欄：緑色）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</si>
</sst>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0_ "/>
    <numFmt numFmtId="177" formatCode="0_ "/>
    <numFmt numFmtId="178" formatCode="0.00_ "/>
    <numFmt numFmtId="179" formatCode="0.000_ "/>
    <numFmt numFmtId="180" formatCode="0_);[Red]\(0\)"/>
    <numFmt numFmtId="181" formatCode="0.00_);[Red]\(0.00\)"/>
  </numFmts>
  <fonts count="16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charset val="128"/>
    </font>
    <font>
      <sz val="12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ck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76" fontId="3" fillId="0" borderId="0" xfId="0" applyNumberFormat="1" applyFont="1" applyAlignment="1" applyProtection="1">
      <alignment vertical="center"/>
      <protection hidden="1"/>
    </xf>
    <xf numFmtId="176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77" fontId="3" fillId="0" borderId="0" xfId="0" applyNumberFormat="1" applyFont="1" applyProtection="1">
      <protection hidden="1"/>
    </xf>
    <xf numFmtId="177" fontId="3" fillId="0" borderId="0" xfId="0" applyNumberFormat="1" applyFont="1" applyAlignment="1" applyProtection="1">
      <alignment horizontal="center"/>
      <protection hidden="1"/>
    </xf>
    <xf numFmtId="178" fontId="3" fillId="0" borderId="0" xfId="0" applyNumberFormat="1" applyFont="1" applyAlignment="1" applyProtection="1">
      <alignment horizontal="center"/>
      <protection hidden="1"/>
    </xf>
    <xf numFmtId="176" fontId="3" fillId="0" borderId="0" xfId="0" applyNumberFormat="1" applyFont="1" applyAlignme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protection hidden="1"/>
    </xf>
    <xf numFmtId="176" fontId="3" fillId="0" borderId="0" xfId="0" applyNumberFormat="1" applyFont="1" applyBorder="1" applyAlignment="1" applyProtection="1">
      <protection hidden="1"/>
    </xf>
    <xf numFmtId="179" fontId="3" fillId="0" borderId="0" xfId="0" applyNumberFormat="1" applyFon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49" fontId="6" fillId="0" borderId="0" xfId="0" applyNumberFormat="1" applyFont="1" applyProtection="1"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8" fillId="0" borderId="0" xfId="1" applyAlignment="1" applyProtection="1"/>
    <xf numFmtId="0" fontId="9" fillId="0" borderId="0" xfId="0" applyFont="1" applyAlignment="1" applyProtection="1">
      <alignment vertical="center"/>
      <protection hidden="1"/>
    </xf>
    <xf numFmtId="49" fontId="8" fillId="0" borderId="0" xfId="1" applyNumberFormat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4" fillId="0" borderId="17" xfId="0" applyFont="1" applyBorder="1" applyAlignment="1" applyProtection="1">
      <alignment horizontal="center"/>
      <protection hidden="1"/>
    </xf>
    <xf numFmtId="0" fontId="14" fillId="0" borderId="13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right"/>
      <protection hidden="1"/>
    </xf>
    <xf numFmtId="0" fontId="4" fillId="0" borderId="14" xfId="0" quotePrefix="1" applyFont="1" applyBorder="1" applyAlignment="1" applyProtection="1">
      <alignment horizontal="right"/>
      <protection hidden="1"/>
    </xf>
    <xf numFmtId="0" fontId="4" fillId="0" borderId="15" xfId="0" quotePrefix="1" applyFont="1" applyBorder="1" applyAlignment="1" applyProtection="1">
      <alignment horizontal="right"/>
      <protection hidden="1"/>
    </xf>
    <xf numFmtId="49" fontId="15" fillId="2" borderId="3" xfId="0" applyNumberFormat="1" applyFont="1" applyFill="1" applyBorder="1" applyAlignment="1" applyProtection="1">
      <alignment horizontal="left" vertical="center"/>
      <protection locked="0"/>
    </xf>
    <xf numFmtId="176" fontId="15" fillId="2" borderId="20" xfId="0" applyNumberFormat="1" applyFont="1" applyFill="1" applyBorder="1" applyAlignment="1" applyProtection="1">
      <alignment vertical="center"/>
      <protection locked="0"/>
    </xf>
    <xf numFmtId="176" fontId="15" fillId="2" borderId="1" xfId="0" applyNumberFormat="1" applyFont="1" applyFill="1" applyBorder="1" applyAlignment="1" applyProtection="1">
      <alignment vertical="center"/>
      <protection locked="0"/>
    </xf>
    <xf numFmtId="177" fontId="4" fillId="0" borderId="1" xfId="0" quotePrefix="1" applyNumberFormat="1" applyFont="1" applyBorder="1" applyAlignment="1" applyProtection="1">
      <alignment horizontal="center" vertical="center"/>
      <protection hidden="1"/>
    </xf>
    <xf numFmtId="177" fontId="4" fillId="0" borderId="2" xfId="0" quotePrefix="1" applyNumberFormat="1" applyFont="1" applyBorder="1" applyAlignment="1" applyProtection="1">
      <alignment horizontal="center" vertical="center"/>
      <protection hidden="1"/>
    </xf>
    <xf numFmtId="177" fontId="4" fillId="0" borderId="3" xfId="0" quotePrefix="1" applyNumberFormat="1" applyFont="1" applyBorder="1" applyAlignment="1" applyProtection="1">
      <alignment horizontal="center" vertical="center"/>
      <protection hidden="1"/>
    </xf>
    <xf numFmtId="177" fontId="4" fillId="0" borderId="4" xfId="0" quotePrefix="1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177" fontId="15" fillId="2" borderId="0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left"/>
      <protection hidden="1"/>
    </xf>
    <xf numFmtId="49" fontId="15" fillId="2" borderId="21" xfId="0" applyNumberFormat="1" applyFont="1" applyFill="1" applyBorder="1" applyAlignment="1" applyProtection="1">
      <alignment horizontal="left" vertical="center"/>
      <protection locked="0"/>
    </xf>
    <xf numFmtId="176" fontId="15" fillId="2" borderId="22" xfId="0" applyNumberFormat="1" applyFont="1" applyFill="1" applyBorder="1" applyAlignment="1" applyProtection="1">
      <alignment vertical="center"/>
      <protection locked="0"/>
    </xf>
    <xf numFmtId="176" fontId="15" fillId="2" borderId="23" xfId="0" applyNumberFormat="1" applyFont="1" applyFill="1" applyBorder="1" applyAlignment="1" applyProtection="1">
      <alignment vertical="center"/>
      <protection locked="0"/>
    </xf>
    <xf numFmtId="177" fontId="4" fillId="3" borderId="23" xfId="0" applyNumberFormat="1" applyFont="1" applyFill="1" applyBorder="1" applyAlignment="1" applyProtection="1">
      <alignment vertical="center"/>
      <protection hidden="1"/>
    </xf>
    <xf numFmtId="177" fontId="4" fillId="3" borderId="34" xfId="0" applyNumberFormat="1" applyFont="1" applyFill="1" applyBorder="1" applyAlignment="1" applyProtection="1">
      <alignment vertical="center"/>
      <protection hidden="1"/>
    </xf>
    <xf numFmtId="178" fontId="4" fillId="3" borderId="21" xfId="0" applyNumberFormat="1" applyFont="1" applyFill="1" applyBorder="1" applyAlignment="1" applyProtection="1">
      <alignment vertical="center"/>
      <protection hidden="1"/>
    </xf>
    <xf numFmtId="176" fontId="4" fillId="3" borderId="35" xfId="0" applyNumberFormat="1" applyFont="1" applyFill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16" xfId="0" quotePrefix="1" applyFont="1" applyBorder="1" applyAlignment="1" applyProtection="1">
      <alignment horizontal="right"/>
      <protection hidden="1"/>
    </xf>
    <xf numFmtId="0" fontId="4" fillId="0" borderId="6" xfId="0" applyFont="1" applyBorder="1" applyProtection="1">
      <protection hidden="1"/>
    </xf>
    <xf numFmtId="49" fontId="15" fillId="2" borderId="24" xfId="0" applyNumberFormat="1" applyFont="1" applyFill="1" applyBorder="1" applyProtection="1">
      <protection locked="0"/>
    </xf>
    <xf numFmtId="176" fontId="15" fillId="2" borderId="25" xfId="0" applyNumberFormat="1" applyFont="1" applyFill="1" applyBorder="1" applyAlignment="1" applyProtection="1">
      <alignment horizontal="right"/>
      <protection locked="0"/>
    </xf>
    <xf numFmtId="176" fontId="15" fillId="2" borderId="24" xfId="0" applyNumberFormat="1" applyFont="1" applyFill="1" applyBorder="1" applyProtection="1">
      <protection locked="0"/>
    </xf>
    <xf numFmtId="177" fontId="4" fillId="3" borderId="25" xfId="0" applyNumberFormat="1" applyFont="1" applyFill="1" applyBorder="1" applyAlignment="1" applyProtection="1">
      <protection hidden="1"/>
    </xf>
    <xf numFmtId="177" fontId="4" fillId="3" borderId="2" xfId="0" applyNumberFormat="1" applyFont="1" applyFill="1" applyBorder="1" applyAlignment="1" applyProtection="1">
      <protection hidden="1"/>
    </xf>
    <xf numFmtId="178" fontId="4" fillId="3" borderId="36" xfId="0" applyNumberFormat="1" applyFont="1" applyFill="1" applyBorder="1" applyAlignment="1" applyProtection="1">
      <protection hidden="1"/>
    </xf>
    <xf numFmtId="176" fontId="4" fillId="3" borderId="24" xfId="0" applyNumberFormat="1" applyFont="1" applyFill="1" applyBorder="1" applyProtection="1">
      <protection hidden="1"/>
    </xf>
    <xf numFmtId="180" fontId="4" fillId="3" borderId="37" xfId="0" applyNumberFormat="1" applyFont="1" applyFill="1" applyBorder="1" applyAlignment="1" applyProtection="1">
      <protection hidden="1"/>
    </xf>
    <xf numFmtId="180" fontId="4" fillId="3" borderId="2" xfId="0" applyNumberFormat="1" applyFont="1" applyFill="1" applyBorder="1" applyAlignment="1" applyProtection="1">
      <protection hidden="1"/>
    </xf>
    <xf numFmtId="181" fontId="4" fillId="3" borderId="38" xfId="0" applyNumberFormat="1" applyFont="1" applyFill="1" applyBorder="1" applyAlignment="1" applyProtection="1">
      <protection hidden="1"/>
    </xf>
    <xf numFmtId="0" fontId="4" fillId="0" borderId="7" xfId="0" applyFont="1" applyBorder="1" applyProtection="1">
      <protection hidden="1"/>
    </xf>
    <xf numFmtId="49" fontId="15" fillId="2" borderId="26" xfId="0" applyNumberFormat="1" applyFont="1" applyFill="1" applyBorder="1" applyProtection="1">
      <protection locked="0"/>
    </xf>
    <xf numFmtId="176" fontId="15" fillId="2" borderId="27" xfId="0" applyNumberFormat="1" applyFont="1" applyFill="1" applyBorder="1" applyProtection="1">
      <protection locked="0"/>
    </xf>
    <xf numFmtId="176" fontId="15" fillId="2" borderId="26" xfId="0" applyNumberFormat="1" applyFont="1" applyFill="1" applyBorder="1" applyProtection="1">
      <protection locked="0"/>
    </xf>
    <xf numFmtId="177" fontId="4" fillId="3" borderId="27" xfId="0" applyNumberFormat="1" applyFont="1" applyFill="1" applyBorder="1" applyAlignment="1" applyProtection="1">
      <protection hidden="1"/>
    </xf>
    <xf numFmtId="177" fontId="4" fillId="3" borderId="39" xfId="0" applyNumberFormat="1" applyFont="1" applyFill="1" applyBorder="1" applyAlignment="1" applyProtection="1">
      <protection hidden="1"/>
    </xf>
    <xf numFmtId="178" fontId="4" fillId="3" borderId="40" xfId="0" applyNumberFormat="1" applyFont="1" applyFill="1" applyBorder="1" applyAlignment="1" applyProtection="1">
      <protection hidden="1"/>
    </xf>
    <xf numFmtId="176" fontId="4" fillId="3" borderId="26" xfId="0" applyNumberFormat="1" applyFont="1" applyFill="1" applyBorder="1" applyProtection="1">
      <protection hidden="1"/>
    </xf>
    <xf numFmtId="180" fontId="4" fillId="3" borderId="41" xfId="0" applyNumberFormat="1" applyFont="1" applyFill="1" applyBorder="1" applyAlignment="1" applyProtection="1">
      <protection hidden="1"/>
    </xf>
    <xf numFmtId="180" fontId="4" fillId="3" borderId="39" xfId="0" applyNumberFormat="1" applyFont="1" applyFill="1" applyBorder="1" applyAlignment="1" applyProtection="1">
      <protection hidden="1"/>
    </xf>
    <xf numFmtId="181" fontId="4" fillId="3" borderId="42" xfId="0" applyNumberFormat="1" applyFont="1" applyFill="1" applyBorder="1" applyAlignment="1" applyProtection="1">
      <protection hidden="1"/>
    </xf>
    <xf numFmtId="0" fontId="4" fillId="0" borderId="9" xfId="0" applyFont="1" applyBorder="1" applyProtection="1">
      <protection hidden="1"/>
    </xf>
    <xf numFmtId="49" fontId="15" fillId="2" borderId="28" xfId="0" applyNumberFormat="1" applyFont="1" applyFill="1" applyBorder="1" applyProtection="1">
      <protection locked="0"/>
    </xf>
    <xf numFmtId="176" fontId="15" fillId="2" borderId="29" xfId="0" applyNumberFormat="1" applyFont="1" applyFill="1" applyBorder="1" applyProtection="1">
      <protection locked="0"/>
    </xf>
    <xf numFmtId="176" fontId="15" fillId="2" borderId="28" xfId="0" applyNumberFormat="1" applyFont="1" applyFill="1" applyBorder="1" applyProtection="1">
      <protection locked="0"/>
    </xf>
    <xf numFmtId="177" fontId="4" fillId="3" borderId="29" xfId="0" applyNumberFormat="1" applyFont="1" applyFill="1" applyBorder="1" applyAlignment="1" applyProtection="1">
      <protection hidden="1"/>
    </xf>
    <xf numFmtId="177" fontId="4" fillId="3" borderId="43" xfId="0" applyNumberFormat="1" applyFont="1" applyFill="1" applyBorder="1" applyAlignment="1" applyProtection="1">
      <protection hidden="1"/>
    </xf>
    <xf numFmtId="178" fontId="4" fillId="3" borderId="44" xfId="0" applyNumberFormat="1" applyFont="1" applyFill="1" applyBorder="1" applyAlignment="1" applyProtection="1">
      <protection hidden="1"/>
    </xf>
    <xf numFmtId="176" fontId="4" fillId="3" borderId="28" xfId="0" applyNumberFormat="1" applyFont="1" applyFill="1" applyBorder="1" applyProtection="1">
      <protection hidden="1"/>
    </xf>
    <xf numFmtId="180" fontId="4" fillId="3" borderId="45" xfId="0" applyNumberFormat="1" applyFont="1" applyFill="1" applyBorder="1" applyAlignment="1" applyProtection="1">
      <protection hidden="1"/>
    </xf>
    <xf numFmtId="180" fontId="4" fillId="3" borderId="46" xfId="0" applyNumberFormat="1" applyFont="1" applyFill="1" applyBorder="1" applyAlignment="1" applyProtection="1">
      <protection hidden="1"/>
    </xf>
    <xf numFmtId="181" fontId="4" fillId="3" borderId="47" xfId="0" applyNumberFormat="1" applyFont="1" applyFill="1" applyBorder="1" applyAlignment="1" applyProtection="1">
      <protection hidden="1"/>
    </xf>
    <xf numFmtId="176" fontId="15" fillId="2" borderId="25" xfId="0" applyNumberFormat="1" applyFont="1" applyFill="1" applyBorder="1" applyProtection="1">
      <protection locked="0"/>
    </xf>
    <xf numFmtId="177" fontId="4" fillId="3" borderId="48" xfId="0" applyNumberFormat="1" applyFont="1" applyFill="1" applyBorder="1" applyAlignment="1" applyProtection="1">
      <protection hidden="1"/>
    </xf>
    <xf numFmtId="180" fontId="4" fillId="3" borderId="49" xfId="0" applyNumberFormat="1" applyFont="1" applyFill="1" applyBorder="1" applyAlignment="1" applyProtection="1">
      <protection hidden="1"/>
    </xf>
    <xf numFmtId="180" fontId="4" fillId="3" borderId="50" xfId="0" applyNumberFormat="1" applyFont="1" applyFill="1" applyBorder="1" applyAlignment="1" applyProtection="1">
      <protection hidden="1"/>
    </xf>
    <xf numFmtId="181" fontId="4" fillId="3" borderId="51" xfId="0" applyNumberFormat="1" applyFont="1" applyFill="1" applyBorder="1" applyAlignment="1" applyProtection="1">
      <protection hidden="1"/>
    </xf>
    <xf numFmtId="180" fontId="4" fillId="3" borderId="52" xfId="0" applyNumberFormat="1" applyFont="1" applyFill="1" applyBorder="1" applyAlignment="1" applyProtection="1">
      <protection hidden="1"/>
    </xf>
    <xf numFmtId="180" fontId="4" fillId="3" borderId="43" xfId="0" applyNumberFormat="1" applyFont="1" applyFill="1" applyBorder="1" applyAlignment="1" applyProtection="1">
      <protection hidden="1"/>
    </xf>
    <xf numFmtId="181" fontId="4" fillId="3" borderId="53" xfId="0" applyNumberFormat="1" applyFont="1" applyFill="1" applyBorder="1" applyAlignment="1" applyProtection="1">
      <protection hidden="1"/>
    </xf>
    <xf numFmtId="180" fontId="4" fillId="3" borderId="54" xfId="0" applyNumberFormat="1" applyFont="1" applyFill="1" applyBorder="1" applyAlignment="1" applyProtection="1">
      <protection hidden="1"/>
    </xf>
    <xf numFmtId="180" fontId="4" fillId="3" borderId="48" xfId="0" applyNumberFormat="1" applyFont="1" applyFill="1" applyBorder="1" applyAlignment="1" applyProtection="1">
      <protection hidden="1"/>
    </xf>
    <xf numFmtId="181" fontId="4" fillId="3" borderId="55" xfId="0" applyNumberFormat="1" applyFont="1" applyFill="1" applyBorder="1" applyAlignment="1" applyProtection="1">
      <protection hidden="1"/>
    </xf>
    <xf numFmtId="0" fontId="4" fillId="0" borderId="10" xfId="0" applyFont="1" applyBorder="1" applyProtection="1">
      <protection hidden="1"/>
    </xf>
    <xf numFmtId="49" fontId="15" fillId="2" borderId="30" xfId="0" applyNumberFormat="1" applyFont="1" applyFill="1" applyBorder="1" applyProtection="1">
      <protection locked="0"/>
    </xf>
    <xf numFmtId="0" fontId="4" fillId="0" borderId="11" xfId="0" applyFont="1" applyBorder="1" applyProtection="1">
      <protection hidden="1"/>
    </xf>
    <xf numFmtId="49" fontId="15" fillId="2" borderId="31" xfId="0" applyNumberFormat="1" applyFont="1" applyFill="1" applyBorder="1" applyProtection="1">
      <protection locked="0"/>
    </xf>
    <xf numFmtId="0" fontId="4" fillId="0" borderId="8" xfId="0" applyFont="1" applyBorder="1" applyProtection="1">
      <protection hidden="1"/>
    </xf>
    <xf numFmtId="49" fontId="15" fillId="2" borderId="32" xfId="0" applyNumberFormat="1" applyFont="1" applyFill="1" applyBorder="1" applyProtection="1">
      <protection locked="0"/>
    </xf>
    <xf numFmtId="176" fontId="15" fillId="2" borderId="33" xfId="0" applyNumberFormat="1" applyFont="1" applyFill="1" applyBorder="1" applyProtection="1">
      <protection locked="0"/>
    </xf>
    <xf numFmtId="176" fontId="15" fillId="2" borderId="32" xfId="0" applyNumberFormat="1" applyFont="1" applyFill="1" applyBorder="1" applyProtection="1">
      <protection locked="0"/>
    </xf>
    <xf numFmtId="177" fontId="4" fillId="3" borderId="33" xfId="0" applyNumberFormat="1" applyFont="1" applyFill="1" applyBorder="1" applyAlignment="1" applyProtection="1">
      <protection hidden="1"/>
    </xf>
    <xf numFmtId="177" fontId="4" fillId="3" borderId="56" xfId="0" applyNumberFormat="1" applyFont="1" applyFill="1" applyBorder="1" applyAlignment="1" applyProtection="1">
      <protection hidden="1"/>
    </xf>
    <xf numFmtId="178" fontId="4" fillId="3" borderId="57" xfId="0" applyNumberFormat="1" applyFont="1" applyFill="1" applyBorder="1" applyAlignment="1" applyProtection="1">
      <protection hidden="1"/>
    </xf>
    <xf numFmtId="176" fontId="4" fillId="3" borderId="32" xfId="0" applyNumberFormat="1" applyFont="1" applyFill="1" applyBorder="1" applyProtection="1">
      <protection hidden="1"/>
    </xf>
    <xf numFmtId="180" fontId="4" fillId="3" borderId="58" xfId="0" applyNumberFormat="1" applyFont="1" applyFill="1" applyBorder="1" applyAlignment="1" applyProtection="1">
      <protection hidden="1"/>
    </xf>
    <xf numFmtId="180" fontId="4" fillId="3" borderId="56" xfId="0" applyNumberFormat="1" applyFont="1" applyFill="1" applyBorder="1" applyAlignment="1" applyProtection="1">
      <protection hidden="1"/>
    </xf>
    <xf numFmtId="181" fontId="4" fillId="3" borderId="59" xfId="0" applyNumberFormat="1" applyFont="1" applyFill="1" applyBorder="1" applyAlignment="1" applyProtection="1">
      <protection hidden="1"/>
    </xf>
    <xf numFmtId="0" fontId="2" fillId="0" borderId="0" xfId="0" applyFont="1" applyAlignment="1" applyProtection="1">
      <alignment horizontal="center" vertical="top"/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4" fillId="0" borderId="61" xfId="0" applyFont="1" applyBorder="1" applyAlignment="1" applyProtection="1">
      <alignment horizontal="center" vertical="center"/>
      <protection hidden="1"/>
    </xf>
    <xf numFmtId="0" fontId="14" fillId="0" borderId="62" xfId="0" applyFont="1" applyBorder="1" applyAlignment="1" applyProtection="1">
      <alignment horizontal="center" vertical="center"/>
      <protection hidden="1"/>
    </xf>
    <xf numFmtId="0" fontId="15" fillId="2" borderId="63" xfId="0" applyFont="1" applyFill="1" applyBorder="1" applyAlignment="1" applyProtection="1">
      <alignment vertical="center"/>
      <protection locked="0"/>
    </xf>
    <xf numFmtId="0" fontId="15" fillId="2" borderId="62" xfId="0" applyFont="1" applyFill="1" applyBorder="1" applyAlignment="1" applyProtection="1">
      <alignment vertical="center"/>
      <protection locked="0"/>
    </xf>
    <xf numFmtId="0" fontId="15" fillId="2" borderId="64" xfId="0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65" xfId="0" applyFont="1" applyBorder="1" applyAlignment="1" applyProtection="1">
      <alignment horizontal="center" vertical="center"/>
      <protection hidden="1"/>
    </xf>
    <xf numFmtId="0" fontId="14" fillId="0" borderId="66" xfId="0" applyFont="1" applyBorder="1" applyAlignment="1" applyProtection="1">
      <alignment horizontal="center" vertical="center"/>
      <protection hidden="1"/>
    </xf>
    <xf numFmtId="0" fontId="14" fillId="0" borderId="67" xfId="0" applyFont="1" applyBorder="1" applyAlignment="1" applyProtection="1">
      <alignment horizontal="center" vertical="center"/>
      <protection hidden="1"/>
    </xf>
    <xf numFmtId="0" fontId="14" fillId="0" borderId="68" xfId="0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14" fillId="0" borderId="69" xfId="0" applyFont="1" applyBorder="1" applyAlignment="1" applyProtection="1">
      <alignment horizontal="center" vertical="center"/>
      <protection hidden="1"/>
    </xf>
    <xf numFmtId="0" fontId="14" fillId="0" borderId="70" xfId="0" applyFont="1" applyBorder="1" applyAlignment="1" applyProtection="1">
      <alignment horizontal="center" vertical="center"/>
      <protection hidden="1"/>
    </xf>
    <xf numFmtId="0" fontId="4" fillId="0" borderId="69" xfId="0" applyFont="1" applyBorder="1" applyAlignment="1" applyProtection="1">
      <alignment horizontal="center" vertical="center"/>
      <protection hidden="1"/>
    </xf>
    <xf numFmtId="0" fontId="4" fillId="0" borderId="71" xfId="0" applyFont="1" applyBorder="1" applyAlignment="1" applyProtection="1">
      <alignment horizontal="center" vertical="center"/>
      <protection hidden="1"/>
    </xf>
    <xf numFmtId="0" fontId="4" fillId="0" borderId="72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>
      <alignment horizontal="center" vertical="center"/>
    </xf>
    <xf numFmtId="176" fontId="3" fillId="0" borderId="0" xfId="0" applyNumberFormat="1" applyFont="1" applyAlignment="1" applyProtection="1">
      <protection hidden="1"/>
    </xf>
    <xf numFmtId="0" fontId="14" fillId="0" borderId="73" xfId="0" applyFont="1" applyBorder="1" applyAlignment="1" applyProtection="1">
      <alignment horizontal="center" vertical="center"/>
      <protection hidden="1"/>
    </xf>
    <xf numFmtId="0" fontId="14" fillId="0" borderId="60" xfId="0" applyFont="1" applyBorder="1" applyAlignment="1" applyProtection="1">
      <alignment horizontal="center" vertical="center"/>
      <protection hidden="1"/>
    </xf>
    <xf numFmtId="0" fontId="14" fillId="0" borderId="74" xfId="0" applyFont="1" applyBorder="1" applyAlignment="1" applyProtection="1">
      <alignment horizontal="center" vertical="center"/>
      <protection hidden="1"/>
    </xf>
    <xf numFmtId="0" fontId="14" fillId="0" borderId="75" xfId="0" applyFont="1" applyBorder="1" applyAlignment="1" applyProtection="1">
      <alignment horizontal="center" vertical="center"/>
      <protection hidden="1"/>
    </xf>
    <xf numFmtId="0" fontId="4" fillId="0" borderId="60" xfId="0" applyFont="1" applyBorder="1" applyAlignment="1" applyProtection="1">
      <alignment horizontal="center" vertical="center"/>
      <protection hidden="1"/>
    </xf>
    <xf numFmtId="0" fontId="14" fillId="0" borderId="76" xfId="0" applyFont="1" applyBorder="1" applyAlignment="1" applyProtection="1">
      <alignment horizontal="center" vertical="center"/>
      <protection hidden="1"/>
    </xf>
    <xf numFmtId="0" fontId="4" fillId="0" borderId="76" xfId="0" applyFont="1" applyBorder="1" applyAlignment="1" applyProtection="1">
      <alignment horizontal="center" vertical="center"/>
      <protection hidden="1"/>
    </xf>
    <xf numFmtId="0" fontId="4" fillId="0" borderId="77" xfId="0" applyFont="1" applyBorder="1" applyAlignment="1" applyProtection="1">
      <alignment horizontal="center" vertical="center"/>
      <protection hidden="1"/>
    </xf>
    <xf numFmtId="0" fontId="4" fillId="0" borderId="78" xfId="0" applyFont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AZ47"/>
  <sheetViews>
    <sheetView showGridLines="0" showRowColHeaders="0" tabSelected="1" workbookViewId="0">
      <selection activeCell="C15" sqref="C15"/>
    </sheetView>
  </sheetViews>
  <sheetFormatPr defaultRowHeight="14.25" x14ac:dyDescent="0.15"/>
  <cols>
    <col min="1" max="1" width="2.375" style="1" customWidth="1"/>
    <col min="2" max="2" width="4.375" style="1" customWidth="1"/>
    <col min="3" max="3" width="9" style="19"/>
    <col min="4" max="5" width="14.625" style="1" customWidth="1"/>
    <col min="6" max="6" width="4.625" style="1" customWidth="1"/>
    <col min="7" max="7" width="4.625" style="6" customWidth="1"/>
    <col min="8" max="8" width="6.625" style="6" customWidth="1"/>
    <col min="9" max="9" width="14.625" style="1" customWidth="1"/>
    <col min="10" max="11" width="4.625" style="1" customWidth="1"/>
    <col min="12" max="12" width="6.625" style="1" customWidth="1"/>
    <col min="13" max="26" width="9" style="1"/>
    <col min="27" max="27" width="10.5" style="1" hidden="1" customWidth="1"/>
    <col min="28" max="28" width="9" style="1" hidden="1" customWidth="1"/>
    <col min="29" max="29" width="3.5" style="1" hidden="1" customWidth="1"/>
    <col min="30" max="30" width="3.25" style="1" hidden="1" customWidth="1"/>
    <col min="31" max="31" width="3.375" style="1" hidden="1" customWidth="1"/>
    <col min="32" max="32" width="12.625" style="1" hidden="1" customWidth="1"/>
    <col min="33" max="33" width="11.625" style="1" hidden="1" customWidth="1"/>
    <col min="34" max="35" width="9" style="1" hidden="1" customWidth="1"/>
    <col min="36" max="36" width="6.125" style="1" hidden="1" customWidth="1"/>
    <col min="37" max="37" width="4.75" style="1" hidden="1" customWidth="1"/>
    <col min="38" max="40" width="9" style="1" hidden="1" customWidth="1"/>
    <col min="41" max="42" width="13.125" style="1" hidden="1" customWidth="1"/>
    <col min="43" max="43" width="13.375" style="1" hidden="1" customWidth="1"/>
    <col min="44" max="44" width="7.875" style="1" hidden="1" customWidth="1"/>
    <col min="45" max="45" width="5.5" style="1" hidden="1" customWidth="1"/>
    <col min="46" max="52" width="9" style="1" hidden="1" customWidth="1"/>
    <col min="53" max="16384" width="9" style="1"/>
  </cols>
  <sheetData>
    <row r="1" spans="1:46" ht="30.75" customHeight="1" x14ac:dyDescent="0.15">
      <c r="C1" s="25" t="s">
        <v>36</v>
      </c>
      <c r="D1" s="22"/>
      <c r="E1" s="23"/>
      <c r="F1" s="22"/>
    </row>
    <row r="2" spans="1:46" ht="34.5" customHeight="1" thickBot="1" x14ac:dyDescent="0.2">
      <c r="C2" s="18"/>
      <c r="D2" s="111" t="str">
        <f>IF(K6=1,"逆トラバース計算＜連続＞","逆トラバース計算＜放射＞")</f>
        <v>逆トラバース計算＜放射＞</v>
      </c>
      <c r="E2" s="111"/>
      <c r="F2" s="111"/>
      <c r="G2" s="111"/>
      <c r="H2" s="111"/>
      <c r="I2" s="111"/>
      <c r="J2" s="112"/>
      <c r="K2" s="113"/>
      <c r="L2" s="1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46" ht="18.75" customHeight="1" thickTop="1" thickBot="1" x14ac:dyDescent="0.2">
      <c r="B3" s="114" t="s">
        <v>15</v>
      </c>
      <c r="C3" s="115"/>
      <c r="D3" s="116" t="s">
        <v>29</v>
      </c>
      <c r="E3" s="117"/>
      <c r="F3" s="117"/>
      <c r="G3" s="117"/>
      <c r="H3" s="117"/>
      <c r="I3" s="117"/>
      <c r="J3" s="117"/>
      <c r="K3" s="117"/>
      <c r="L3" s="118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46" ht="16.5" customHeight="1" x14ac:dyDescent="0.15">
      <c r="B4" s="125" t="s">
        <v>1</v>
      </c>
      <c r="C4" s="126"/>
      <c r="D4" s="129" t="s">
        <v>4</v>
      </c>
      <c r="E4" s="130"/>
      <c r="F4" s="131" t="s">
        <v>2</v>
      </c>
      <c r="G4" s="131"/>
      <c r="H4" s="131"/>
      <c r="I4" s="132" t="s">
        <v>14</v>
      </c>
      <c r="J4" s="119" t="s">
        <v>5</v>
      </c>
      <c r="K4" s="119"/>
      <c r="L4" s="12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F4" s="2"/>
    </row>
    <row r="5" spans="1:46" ht="16.5" customHeight="1" thickBot="1" x14ac:dyDescent="0.2">
      <c r="B5" s="127"/>
      <c r="C5" s="128"/>
      <c r="D5" s="26" t="s">
        <v>10</v>
      </c>
      <c r="E5" s="27" t="s">
        <v>11</v>
      </c>
      <c r="F5" s="28" t="s">
        <v>6</v>
      </c>
      <c r="G5" s="29" t="s">
        <v>7</v>
      </c>
      <c r="H5" s="30" t="s">
        <v>8</v>
      </c>
      <c r="I5" s="133"/>
      <c r="J5" s="121"/>
      <c r="K5" s="121"/>
      <c r="L5" s="122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E5" s="1">
        <f>SUM(AA6:AD6)</f>
        <v>4</v>
      </c>
      <c r="AF5" s="1">
        <f>IF(AND(AE5=4,AF6=0,AG6=0),-1,0)</f>
        <v>0</v>
      </c>
    </row>
    <row r="6" spans="1:46" s="3" customFormat="1" ht="17.25" customHeight="1" thickTop="1" x14ac:dyDescent="0.15">
      <c r="B6" s="20" t="s">
        <v>13</v>
      </c>
      <c r="C6" s="31" t="s">
        <v>30</v>
      </c>
      <c r="D6" s="32">
        <v>175082.851</v>
      </c>
      <c r="E6" s="33">
        <v>-14052.727999999999</v>
      </c>
      <c r="F6" s="34" t="s">
        <v>9</v>
      </c>
      <c r="G6" s="35" t="s">
        <v>9</v>
      </c>
      <c r="H6" s="36" t="s">
        <v>9</v>
      </c>
      <c r="I6" s="37" t="s">
        <v>28</v>
      </c>
      <c r="J6" s="38" t="s">
        <v>20</v>
      </c>
      <c r="K6" s="39">
        <v>0</v>
      </c>
      <c r="L6" s="40" t="s">
        <v>21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3">
        <f>IF(D6&lt;&gt;"",1,0)</f>
        <v>1</v>
      </c>
      <c r="AB6" s="3">
        <f>IF(E6&lt;&gt;"",1,0)</f>
        <v>1</v>
      </c>
      <c r="AC6" s="3">
        <f>IF(D7&lt;&gt;"",1,0)</f>
        <v>1</v>
      </c>
      <c r="AD6" s="3">
        <f>IF(E7&lt;&gt;"",1,0)</f>
        <v>1</v>
      </c>
      <c r="AE6" s="3">
        <f>SUM(AA6:AD6)+AF5</f>
        <v>4</v>
      </c>
      <c r="AF6" s="4">
        <f>D6-D7</f>
        <v>40.027000000001863</v>
      </c>
      <c r="AG6" s="4">
        <f>E6-E7</f>
        <v>24.692000000000917</v>
      </c>
    </row>
    <row r="7" spans="1:46" s="3" customFormat="1" ht="17.25" customHeight="1" thickBot="1" x14ac:dyDescent="0.2">
      <c r="B7" s="21" t="s">
        <v>3</v>
      </c>
      <c r="C7" s="41" t="s">
        <v>31</v>
      </c>
      <c r="D7" s="42">
        <v>175042.82399999999</v>
      </c>
      <c r="E7" s="43">
        <v>-14077.42</v>
      </c>
      <c r="F7" s="44">
        <f>IF(AE6=4,INT(AB8),"")</f>
        <v>211</v>
      </c>
      <c r="G7" s="45">
        <f>IF(AE6=4,INT((AB8-F7)*60),"")</f>
        <v>40</v>
      </c>
      <c r="H7" s="46">
        <f>IF(AE6=4,(AB8-F7-G7/60)*3600,"")</f>
        <v>11.119242655240802</v>
      </c>
      <c r="I7" s="47">
        <f>IF(AE6=4,SQRT(AA7^2+AB7^2),"")</f>
        <v>47.030368837594658</v>
      </c>
      <c r="J7" s="123" t="s">
        <v>12</v>
      </c>
      <c r="K7" s="123"/>
      <c r="L7" s="124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4">
        <f>D7-D6</f>
        <v>-40.027000000001863</v>
      </c>
      <c r="AB7" s="4">
        <f>E7-E6</f>
        <v>-24.692000000000917</v>
      </c>
    </row>
    <row r="8" spans="1:46" ht="14.25" customHeight="1" thickTop="1" thickBot="1" x14ac:dyDescent="0.2">
      <c r="B8" s="48"/>
      <c r="C8" s="49"/>
      <c r="D8" s="134" t="str">
        <f>IF(AF5&lt;0,"↑　★ 座標値エラー ★　↑","")</f>
        <v/>
      </c>
      <c r="E8" s="135"/>
      <c r="F8" s="50"/>
      <c r="G8" s="50"/>
      <c r="H8" s="50"/>
      <c r="I8" s="50"/>
      <c r="J8" s="50"/>
      <c r="K8" s="50"/>
      <c r="L8" s="50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">
        <f>IF(AE6=4,ATAN2(AA7,AB7)*180/PI(),0)</f>
        <v>-148.33024465481799</v>
      </c>
      <c r="AB8" s="1">
        <f>IF(0&gt;AA8,AA8+360,AA8)</f>
        <v>211.66975534518201</v>
      </c>
    </row>
    <row r="9" spans="1:46" ht="16.5" customHeight="1" thickTop="1" x14ac:dyDescent="0.15">
      <c r="B9" s="137" t="s">
        <v>0</v>
      </c>
      <c r="C9" s="138"/>
      <c r="D9" s="138" t="s">
        <v>4</v>
      </c>
      <c r="E9" s="142"/>
      <c r="F9" s="141" t="s">
        <v>16</v>
      </c>
      <c r="G9" s="141"/>
      <c r="H9" s="141"/>
      <c r="I9" s="132" t="s">
        <v>14</v>
      </c>
      <c r="J9" s="143" t="s">
        <v>2</v>
      </c>
      <c r="K9" s="144"/>
      <c r="L9" s="14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2"/>
      <c r="AB9" s="12"/>
      <c r="AC9" s="12"/>
      <c r="AD9" s="12"/>
      <c r="AE9" s="12"/>
      <c r="AF9" s="12"/>
      <c r="AG9" s="12"/>
    </row>
    <row r="10" spans="1:46" ht="16.5" customHeight="1" thickBot="1" x14ac:dyDescent="0.2">
      <c r="B10" s="139"/>
      <c r="C10" s="140"/>
      <c r="D10" s="26" t="s">
        <v>10</v>
      </c>
      <c r="E10" s="27" t="s">
        <v>11</v>
      </c>
      <c r="F10" s="28" t="s">
        <v>22</v>
      </c>
      <c r="G10" s="29" t="s">
        <v>23</v>
      </c>
      <c r="H10" s="30" t="s">
        <v>24</v>
      </c>
      <c r="I10" s="133"/>
      <c r="J10" s="28" t="s">
        <v>22</v>
      </c>
      <c r="K10" s="29" t="s">
        <v>23</v>
      </c>
      <c r="L10" s="51" t="s">
        <v>24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F10" s="1" t="s">
        <v>25</v>
      </c>
      <c r="AG10" s="1" t="s">
        <v>26</v>
      </c>
      <c r="AH10" s="1" t="s">
        <v>27</v>
      </c>
      <c r="AJ10" s="1" t="s">
        <v>2</v>
      </c>
      <c r="AM10" s="1" t="s">
        <v>19</v>
      </c>
      <c r="AO10" s="1" t="s">
        <v>17</v>
      </c>
      <c r="AP10" s="1" t="s">
        <v>18</v>
      </c>
    </row>
    <row r="11" spans="1:46" ht="17.25" customHeight="1" thickTop="1" x14ac:dyDescent="0.15">
      <c r="A11" s="2" t="str">
        <f>IF(AND($AE$6=4,AA11=1,AB11=1,AC11=0),"★","")</f>
        <v/>
      </c>
      <c r="B11" s="52">
        <v>1</v>
      </c>
      <c r="C11" s="53" t="s">
        <v>32</v>
      </c>
      <c r="D11" s="54">
        <v>175058.28400000001</v>
      </c>
      <c r="E11" s="55">
        <v>-14040.286</v>
      </c>
      <c r="F11" s="56">
        <f>IF($AE11=4,AR11,"")</f>
        <v>301</v>
      </c>
      <c r="G11" s="57">
        <f>IF($AE11=4,AS11,"")</f>
        <v>28</v>
      </c>
      <c r="H11" s="58">
        <f>IF($AE11=4,AT11,"")</f>
        <v>12.832060477576279</v>
      </c>
      <c r="I11" s="59">
        <f>IF(AE11=4,AO11,"")</f>
        <v>27.537989269353698</v>
      </c>
      <c r="J11" s="60">
        <f>IF($AE11=4,AJ11,"")</f>
        <v>153</v>
      </c>
      <c r="K11" s="61">
        <f>IF($AE11=4,AK11,"")</f>
        <v>8</v>
      </c>
      <c r="L11" s="62">
        <f>IF($AE11=4,AL11,"")</f>
        <v>23.951303132714663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">
        <f>IF(D11&lt;&gt;"",1,0)</f>
        <v>1</v>
      </c>
      <c r="AB11" s="1">
        <f>IF(E11&lt;&gt;"",1,0)</f>
        <v>1</v>
      </c>
      <c r="AC11" s="1">
        <f>IF(AND(AF11=0,AG11=0),0,1)</f>
        <v>1</v>
      </c>
      <c r="AE11" s="1">
        <f>$AE$6*AA11*AB11*AC11</f>
        <v>4</v>
      </c>
      <c r="AF11" s="16">
        <f>D11-D6</f>
        <v>-24.566999999980908</v>
      </c>
      <c r="AG11" s="16">
        <f>E11-E6</f>
        <v>12.441999999999098</v>
      </c>
      <c r="AH11" s="1">
        <f>ATAN2(AF11,AG11)*180/PI()</f>
        <v>153.13998647309242</v>
      </c>
      <c r="AI11" s="1">
        <f>IF(0&gt;=AH11,AH11+360,AH11)</f>
        <v>153.13998647309242</v>
      </c>
      <c r="AJ11" s="1">
        <f>INT(AI11)</f>
        <v>153</v>
      </c>
      <c r="AK11" s="1">
        <f>INT((AI11-AJ11)*60)</f>
        <v>8</v>
      </c>
      <c r="AL11" s="1">
        <f>(AI11-AJ11-AK11/60)*3600</f>
        <v>23.951303132714663</v>
      </c>
      <c r="AM11" s="1">
        <f>AI11-180</f>
        <v>-26.860013526907579</v>
      </c>
      <c r="AN11" s="1">
        <f>IF(0&gt;=AM11,AM11+360,AM11)</f>
        <v>333.13998647309245</v>
      </c>
      <c r="AO11" s="5">
        <f>SQRT(AF11^2+AG11^2)</f>
        <v>27.537989269353698</v>
      </c>
      <c r="AP11" s="5">
        <f>AI11-AB8</f>
        <v>-58.529768872089591</v>
      </c>
      <c r="AQ11" s="1">
        <f>IF(0&gt;=AP11,AP11+360,AP11)</f>
        <v>301.47023112791044</v>
      </c>
      <c r="AR11" s="1">
        <f>INT(AQ11)</f>
        <v>301</v>
      </c>
      <c r="AS11" s="1">
        <f>INT((AQ11-AR11)*60)</f>
        <v>28</v>
      </c>
      <c r="AT11" s="1">
        <f>(AQ11-AR11-AS11/60)*3600</f>
        <v>12.832060477576279</v>
      </c>
    </row>
    <row r="12" spans="1:46" ht="17.25" customHeight="1" x14ac:dyDescent="0.15">
      <c r="A12" s="2" t="str">
        <f t="shared" ref="A12:A45" si="0">IF(AND($AE$6=4,AA12=1,AB12=1,AC12=0),"★","")</f>
        <v/>
      </c>
      <c r="B12" s="63">
        <v>2</v>
      </c>
      <c r="C12" s="64" t="s">
        <v>33</v>
      </c>
      <c r="D12" s="65">
        <v>175059.64</v>
      </c>
      <c r="E12" s="66">
        <v>-14030.378000000001</v>
      </c>
      <c r="F12" s="67">
        <f t="shared" ref="F12:F20" si="1">IF($K$6=1,IF(AND(F11&lt;&gt;"",$AE12=4),AR12,""),IF($AE12=4,AR12,""))</f>
        <v>284</v>
      </c>
      <c r="G12" s="68">
        <f t="shared" ref="G12:G20" si="2">IF($K$6=1,IF(AND(G11&lt;&gt;"",$AE12=4),AS12,""),IF($AE12=4,AS12,""))</f>
        <v>24</v>
      </c>
      <c r="H12" s="69">
        <f t="shared" ref="H12:H20" si="3">IF($K$6=1,IF(AND(H11&lt;&gt;"",$AE12=4),AT12,""),IF($AE12=4,AT12,""))</f>
        <v>46.355826817452829</v>
      </c>
      <c r="I12" s="70">
        <f t="shared" ref="I12:I20" si="4">IF($K$6=1,IF(AND(I11&lt;&gt;"",$AE12=4),AO12,""),IF($AE12=4,AO12,""))</f>
        <v>32.222244195571783</v>
      </c>
      <c r="J12" s="71">
        <f t="shared" ref="J12:J20" si="5">IF($K$6=1,IF(AND(F11&lt;&gt;"",$AE12=4),AJ12,""),IF($AE12=4,AJ12,""))</f>
        <v>136</v>
      </c>
      <c r="K12" s="72">
        <f t="shared" ref="K12:K20" si="6">IF($K$6=1,IF(AND(G11&lt;&gt;"",$AE12=4),AK12,""),IF($AE12=4,AK12,""))</f>
        <v>4</v>
      </c>
      <c r="L12" s="73">
        <f t="shared" ref="L12:L20" si="7">IF($K$6=1,IF(AND(H11&lt;&gt;"",$AE12=4),AL12,""),IF($AE12=4,AL12,""))</f>
        <v>57.475069472795894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">
        <f>IF(D12&lt;&gt;"",1,0)</f>
        <v>1</v>
      </c>
      <c r="AB12" s="1">
        <f>IF(E12&lt;&gt;"",1,0)</f>
        <v>1</v>
      </c>
      <c r="AC12" s="1">
        <f t="shared" ref="AC12:AC45" si="8">IF(AND(AF12=0,AG12=0),0,1)</f>
        <v>1</v>
      </c>
      <c r="AE12" s="1">
        <f t="shared" ref="AE12:AE45" si="9">$AE$6*AA12*AB12*AC12</f>
        <v>4</v>
      </c>
      <c r="AF12" s="1">
        <f>IF($K$6=1,D12-D11,D12-$D$6)</f>
        <v>-23.210999999981141</v>
      </c>
      <c r="AG12" s="1">
        <f>IF($K$6=1,E12-E11,E12-$E$6)</f>
        <v>22.349999999998545</v>
      </c>
      <c r="AH12" s="1">
        <f>ATAN2(AF12,AG12)*180/PI()</f>
        <v>136.08263196374244</v>
      </c>
      <c r="AI12" s="1">
        <f>IF(0&gt;=AH12,AH12+360,AH12)</f>
        <v>136.08263196374244</v>
      </c>
      <c r="AJ12" s="1">
        <f>INT(AI12)</f>
        <v>136</v>
      </c>
      <c r="AK12" s="1">
        <f>INT((AI12-AJ12)*60)</f>
        <v>4</v>
      </c>
      <c r="AL12" s="1">
        <f>(AI12-AJ12-AK12/60)*3600</f>
        <v>57.475069472795894</v>
      </c>
      <c r="AM12" s="1">
        <f>AI12-180</f>
        <v>-43.917368036257557</v>
      </c>
      <c r="AN12" s="1">
        <f t="shared" ref="AN12:AN45" si="10">IF(0&gt;=AM12,AM12+360,AM12)</f>
        <v>316.08263196374241</v>
      </c>
      <c r="AO12" s="5">
        <f>SQRT(AF12^2+AG12^2)</f>
        <v>32.222244195571783</v>
      </c>
      <c r="AP12" s="5">
        <f>IF($K$6=1,AI12-AN11,AI12-$AB$8)</f>
        <v>-75.587123381439568</v>
      </c>
      <c r="AQ12" s="1">
        <f>IF(0&gt;=AP12,AP12+360,AP12)</f>
        <v>284.4128766185604</v>
      </c>
      <c r="AR12" s="1">
        <f>INT(AQ12)</f>
        <v>284</v>
      </c>
      <c r="AS12" s="1">
        <f>INT((AQ12-AR12)*60)</f>
        <v>24</v>
      </c>
      <c r="AT12" s="1">
        <f>(AQ12-AR12-AS12/60)*3600</f>
        <v>46.355826817452829</v>
      </c>
    </row>
    <row r="13" spans="1:46" ht="17.25" customHeight="1" x14ac:dyDescent="0.15">
      <c r="A13" s="2" t="str">
        <f t="shared" si="0"/>
        <v/>
      </c>
      <c r="B13" s="63">
        <v>3</v>
      </c>
      <c r="C13" s="64" t="s">
        <v>34</v>
      </c>
      <c r="D13" s="65">
        <v>175068.557</v>
      </c>
      <c r="E13" s="66">
        <v>-14031.599</v>
      </c>
      <c r="F13" s="67">
        <f t="shared" si="1"/>
        <v>272</v>
      </c>
      <c r="G13" s="68">
        <f t="shared" si="2"/>
        <v>24</v>
      </c>
      <c r="H13" s="69">
        <f t="shared" si="3"/>
        <v>32.496119126708358</v>
      </c>
      <c r="I13" s="70">
        <f t="shared" si="4"/>
        <v>25.509862347723434</v>
      </c>
      <c r="J13" s="71">
        <f t="shared" si="5"/>
        <v>124</v>
      </c>
      <c r="K13" s="72">
        <f t="shared" si="6"/>
        <v>4</v>
      </c>
      <c r="L13" s="73">
        <f t="shared" si="7"/>
        <v>43.615361782000264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">
        <f t="shared" ref="AA13:AA45" si="11">IF(D13&lt;&gt;"",1,0)</f>
        <v>1</v>
      </c>
      <c r="AB13" s="1">
        <f t="shared" ref="AB13:AB45" si="12">IF(E13&lt;&gt;"",1,0)</f>
        <v>1</v>
      </c>
      <c r="AC13" s="1">
        <f t="shared" si="8"/>
        <v>1</v>
      </c>
      <c r="AE13" s="1">
        <f t="shared" si="9"/>
        <v>4</v>
      </c>
      <c r="AF13" s="1">
        <f>IF($K$6=1,D13-D12,D13-$D$6)</f>
        <v>-14.293999999994412</v>
      </c>
      <c r="AG13" s="1">
        <f>IF($K$6=1,E13-E12,E13-$E$6)</f>
        <v>21.128999999998996</v>
      </c>
      <c r="AH13" s="1">
        <f>ATAN2(AF13,AG13)*180/PI()</f>
        <v>124.07878204493944</v>
      </c>
      <c r="AI13" s="1">
        <f>IF(0&gt;=AH13,AH13+360,AH13)</f>
        <v>124.07878204493944</v>
      </c>
      <c r="AJ13" s="1">
        <f>INT(AI13)</f>
        <v>124</v>
      </c>
      <c r="AK13" s="1">
        <f>INT((AI13-AJ13)*60)</f>
        <v>4</v>
      </c>
      <c r="AL13" s="1">
        <f>(AI13-AJ13-AK13/60)*3600</f>
        <v>43.615361782000264</v>
      </c>
      <c r="AM13" s="1">
        <f>AI13-180</f>
        <v>-55.921217955060555</v>
      </c>
      <c r="AN13" s="1">
        <f t="shared" si="10"/>
        <v>304.07878204493943</v>
      </c>
      <c r="AO13" s="5">
        <f>SQRT(AF13^2+AG13^2)</f>
        <v>25.509862347723434</v>
      </c>
      <c r="AP13" s="5">
        <f>IF($K$6=1,AI13-AN12,AI13-$AB$8)</f>
        <v>-87.590973300242567</v>
      </c>
      <c r="AQ13" s="1">
        <f>IF(0&gt;=AP13,AP13+360,AP13)</f>
        <v>272.40902669975742</v>
      </c>
      <c r="AR13" s="1">
        <f>INT(AQ13)</f>
        <v>272</v>
      </c>
      <c r="AS13" s="1">
        <f>INT((AQ13-AR13)*60)</f>
        <v>24</v>
      </c>
      <c r="AT13" s="1">
        <f>(AQ13-AR13-AS13/60)*3600</f>
        <v>32.496119126708358</v>
      </c>
    </row>
    <row r="14" spans="1:46" ht="17.25" customHeight="1" x14ac:dyDescent="0.15">
      <c r="A14" s="2" t="str">
        <f t="shared" si="0"/>
        <v/>
      </c>
      <c r="B14" s="63">
        <v>4</v>
      </c>
      <c r="C14" s="64" t="s">
        <v>35</v>
      </c>
      <c r="D14" s="65">
        <v>175067.2</v>
      </c>
      <c r="E14" s="66">
        <v>-14041.507</v>
      </c>
      <c r="F14" s="67">
        <f t="shared" si="1"/>
        <v>292</v>
      </c>
      <c r="G14" s="68">
        <f t="shared" si="2"/>
        <v>41</v>
      </c>
      <c r="H14" s="69">
        <f t="shared" si="3"/>
        <v>29.673557064224898</v>
      </c>
      <c r="I14" s="70">
        <f t="shared" si="4"/>
        <v>19.257846245088583</v>
      </c>
      <c r="J14" s="71">
        <f t="shared" si="5"/>
        <v>144</v>
      </c>
      <c r="K14" s="72">
        <f t="shared" si="6"/>
        <v>21</v>
      </c>
      <c r="L14" s="73">
        <f t="shared" si="7"/>
        <v>40.79279971936338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">
        <f t="shared" si="11"/>
        <v>1</v>
      </c>
      <c r="AB14" s="1">
        <f t="shared" si="12"/>
        <v>1</v>
      </c>
      <c r="AC14" s="1">
        <f t="shared" si="8"/>
        <v>1</v>
      </c>
      <c r="AE14" s="1">
        <f t="shared" si="9"/>
        <v>4</v>
      </c>
      <c r="AF14" s="1">
        <f>IF($K$6=1,D14-D13,D14-$D$6)</f>
        <v>-15.650999999983469</v>
      </c>
      <c r="AG14" s="1">
        <f>IF($K$6=1,E14-E13,E14-$E$6)</f>
        <v>11.220999999999549</v>
      </c>
      <c r="AH14" s="1">
        <f>ATAN2(AF14,AG14)*180/PI()</f>
        <v>144.36133133325538</v>
      </c>
      <c r="AI14" s="1">
        <f>IF(0&gt;=AH14,AH14+360,AH14)</f>
        <v>144.36133133325538</v>
      </c>
      <c r="AJ14" s="1">
        <f>INT(AI14)</f>
        <v>144</v>
      </c>
      <c r="AK14" s="1">
        <f>INT((AI14-AJ14)*60)</f>
        <v>21</v>
      </c>
      <c r="AL14" s="1">
        <f>(AI14-AJ14-AK14/60)*3600</f>
        <v>40.79279971936338</v>
      </c>
      <c r="AM14" s="1">
        <f>AI14-180</f>
        <v>-35.638668666744621</v>
      </c>
      <c r="AN14" s="1">
        <f t="shared" si="10"/>
        <v>324.36133133325541</v>
      </c>
      <c r="AO14" s="5">
        <f>SQRT(AF14^2+AG14^2)</f>
        <v>19.257846245088583</v>
      </c>
      <c r="AP14" s="5">
        <f>IF($K$6=1,AI14-AN13,AI14-$AB$8)</f>
        <v>-67.308424011926633</v>
      </c>
      <c r="AQ14" s="1">
        <f>IF(0&gt;=AP14,AP14+360,AP14)</f>
        <v>292.6915759880734</v>
      </c>
      <c r="AR14" s="1">
        <f>INT(AQ14)</f>
        <v>292</v>
      </c>
      <c r="AS14" s="1">
        <f>INT((AQ14-AR14)*60)</f>
        <v>41</v>
      </c>
      <c r="AT14" s="1">
        <f>(AQ14-AR14-AS14/60)*3600</f>
        <v>29.673557064224898</v>
      </c>
    </row>
    <row r="15" spans="1:46" ht="17.25" customHeight="1" x14ac:dyDescent="0.15">
      <c r="A15" s="2" t="str">
        <f t="shared" si="0"/>
        <v/>
      </c>
      <c r="B15" s="74">
        <v>5</v>
      </c>
      <c r="C15" s="75"/>
      <c r="D15" s="76"/>
      <c r="E15" s="77"/>
      <c r="F15" s="78" t="str">
        <f t="shared" si="1"/>
        <v/>
      </c>
      <c r="G15" s="79" t="str">
        <f t="shared" si="2"/>
        <v/>
      </c>
      <c r="H15" s="80" t="str">
        <f t="shared" si="3"/>
        <v/>
      </c>
      <c r="I15" s="81" t="str">
        <f t="shared" si="4"/>
        <v/>
      </c>
      <c r="J15" s="82" t="str">
        <f t="shared" si="5"/>
        <v/>
      </c>
      <c r="K15" s="83" t="str">
        <f t="shared" si="6"/>
        <v/>
      </c>
      <c r="L15" s="84" t="str">
        <f t="shared" si="7"/>
        <v/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">
        <f t="shared" si="11"/>
        <v>0</v>
      </c>
      <c r="AB15" s="1">
        <f t="shared" si="12"/>
        <v>0</v>
      </c>
      <c r="AC15" s="1">
        <f t="shared" si="8"/>
        <v>1</v>
      </c>
      <c r="AE15" s="1">
        <f t="shared" si="9"/>
        <v>0</v>
      </c>
      <c r="AF15" s="1">
        <f t="shared" ref="AF15:AF45" si="13">IF($K$6=1,D15-D14,D15-$D$6)</f>
        <v>-175082.851</v>
      </c>
      <c r="AG15" s="1">
        <f t="shared" ref="AG15:AG45" si="14">IF($K$6=1,E15-E14,E15-$E$6)</f>
        <v>14052.727999999999</v>
      </c>
      <c r="AH15" s="1">
        <f t="shared" ref="AH15:AH45" si="15">ATAN2(AF15,AG15)*180/PI()</f>
        <v>175.41108881487639</v>
      </c>
      <c r="AI15" s="1">
        <f t="shared" ref="AI15:AI45" si="16">IF(0&gt;=AH15,AH15+360,AH15)</f>
        <v>175.41108881487639</v>
      </c>
      <c r="AJ15" s="1">
        <f t="shared" ref="AJ15:AJ45" si="17">INT(AI15)</f>
        <v>175</v>
      </c>
      <c r="AK15" s="1">
        <f t="shared" ref="AK15:AK45" si="18">INT((AI15-AJ15)*60)</f>
        <v>24</v>
      </c>
      <c r="AL15" s="1">
        <f t="shared" ref="AL15:AL45" si="19">(AI15-AJ15-AK15/60)*3600</f>
        <v>39.919733555016059</v>
      </c>
      <c r="AM15" s="1">
        <f t="shared" ref="AM15:AM45" si="20">AI15-180</f>
        <v>-4.5889111851236066</v>
      </c>
      <c r="AN15" s="1">
        <f t="shared" si="10"/>
        <v>355.41108881487639</v>
      </c>
      <c r="AO15" s="5">
        <f t="shared" ref="AO15:AO45" si="21">SQRT(AF15^2+AG15^2)</f>
        <v>175645.90481571207</v>
      </c>
      <c r="AP15" s="5">
        <f t="shared" ref="AP15:AP45" si="22">IF($K$6=1,AI15-AN14,AI15-$AB$8)</f>
        <v>-36.258666530305618</v>
      </c>
      <c r="AQ15" s="1">
        <f t="shared" ref="AQ15:AQ45" si="23">IF(0&gt;=AP15,AP15+360,AP15)</f>
        <v>323.74133346969438</v>
      </c>
      <c r="AR15" s="1">
        <f t="shared" ref="AR15:AR45" si="24">INT(AQ15)</f>
        <v>323</v>
      </c>
      <c r="AS15" s="1">
        <f t="shared" ref="AS15:AS45" si="25">INT((AQ15-AR15)*60)</f>
        <v>44</v>
      </c>
      <c r="AT15" s="1">
        <f t="shared" ref="AT15:AT45" si="26">(AQ15-AR15-AS15/60)*3600</f>
        <v>28.800490899775653</v>
      </c>
    </row>
    <row r="16" spans="1:46" ht="17.25" customHeight="1" x14ac:dyDescent="0.15">
      <c r="A16" s="2" t="str">
        <f t="shared" si="0"/>
        <v/>
      </c>
      <c r="B16" s="52">
        <v>6</v>
      </c>
      <c r="C16" s="53"/>
      <c r="D16" s="85"/>
      <c r="E16" s="55"/>
      <c r="F16" s="56" t="str">
        <f t="shared" si="1"/>
        <v/>
      </c>
      <c r="G16" s="86" t="str">
        <f t="shared" si="2"/>
        <v/>
      </c>
      <c r="H16" s="58" t="str">
        <f t="shared" si="3"/>
        <v/>
      </c>
      <c r="I16" s="59" t="str">
        <f t="shared" si="4"/>
        <v/>
      </c>
      <c r="J16" s="87" t="str">
        <f t="shared" si="5"/>
        <v/>
      </c>
      <c r="K16" s="88" t="str">
        <f t="shared" si="6"/>
        <v/>
      </c>
      <c r="L16" s="89" t="str">
        <f t="shared" si="7"/>
        <v/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">
        <f t="shared" si="11"/>
        <v>0</v>
      </c>
      <c r="AB16" s="1">
        <f t="shared" si="12"/>
        <v>0</v>
      </c>
      <c r="AC16" s="1">
        <f t="shared" si="8"/>
        <v>1</v>
      </c>
      <c r="AE16" s="1">
        <f t="shared" si="9"/>
        <v>0</v>
      </c>
      <c r="AF16" s="1">
        <f t="shared" si="13"/>
        <v>-175082.851</v>
      </c>
      <c r="AG16" s="1">
        <f t="shared" si="14"/>
        <v>14052.727999999999</v>
      </c>
      <c r="AH16" s="1">
        <f t="shared" si="15"/>
        <v>175.41108881487639</v>
      </c>
      <c r="AI16" s="1">
        <f t="shared" si="16"/>
        <v>175.41108881487639</v>
      </c>
      <c r="AJ16" s="1">
        <f t="shared" si="17"/>
        <v>175</v>
      </c>
      <c r="AK16" s="1">
        <f t="shared" si="18"/>
        <v>24</v>
      </c>
      <c r="AL16" s="1">
        <f t="shared" si="19"/>
        <v>39.919733555016059</v>
      </c>
      <c r="AM16" s="1">
        <f t="shared" si="20"/>
        <v>-4.5889111851236066</v>
      </c>
      <c r="AN16" s="1">
        <f t="shared" si="10"/>
        <v>355.41108881487639</v>
      </c>
      <c r="AO16" s="5">
        <f t="shared" si="21"/>
        <v>175645.90481571207</v>
      </c>
      <c r="AP16" s="5">
        <f t="shared" si="22"/>
        <v>-36.258666530305618</v>
      </c>
      <c r="AQ16" s="1">
        <f t="shared" si="23"/>
        <v>323.74133346969438</v>
      </c>
      <c r="AR16" s="1">
        <f t="shared" si="24"/>
        <v>323</v>
      </c>
      <c r="AS16" s="1">
        <f t="shared" si="25"/>
        <v>44</v>
      </c>
      <c r="AT16" s="1">
        <f t="shared" si="26"/>
        <v>28.800490899775653</v>
      </c>
    </row>
    <row r="17" spans="1:46" ht="17.25" customHeight="1" x14ac:dyDescent="0.15">
      <c r="A17" s="2" t="str">
        <f t="shared" si="0"/>
        <v/>
      </c>
      <c r="B17" s="63">
        <v>7</v>
      </c>
      <c r="C17" s="64"/>
      <c r="D17" s="65"/>
      <c r="E17" s="66"/>
      <c r="F17" s="67" t="str">
        <f t="shared" si="1"/>
        <v/>
      </c>
      <c r="G17" s="68" t="str">
        <f t="shared" si="2"/>
        <v/>
      </c>
      <c r="H17" s="69" t="str">
        <f t="shared" si="3"/>
        <v/>
      </c>
      <c r="I17" s="70" t="str">
        <f t="shared" si="4"/>
        <v/>
      </c>
      <c r="J17" s="71" t="str">
        <f t="shared" si="5"/>
        <v/>
      </c>
      <c r="K17" s="72" t="str">
        <f t="shared" si="6"/>
        <v/>
      </c>
      <c r="L17" s="73" t="str">
        <f t="shared" si="7"/>
        <v/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">
        <f t="shared" si="11"/>
        <v>0</v>
      </c>
      <c r="AB17" s="1">
        <f t="shared" si="12"/>
        <v>0</v>
      </c>
      <c r="AC17" s="1">
        <f t="shared" si="8"/>
        <v>1</v>
      </c>
      <c r="AE17" s="1">
        <f t="shared" si="9"/>
        <v>0</v>
      </c>
      <c r="AF17" s="1">
        <f t="shared" si="13"/>
        <v>-175082.851</v>
      </c>
      <c r="AG17" s="1">
        <f t="shared" si="14"/>
        <v>14052.727999999999</v>
      </c>
      <c r="AH17" s="1">
        <f t="shared" si="15"/>
        <v>175.41108881487639</v>
      </c>
      <c r="AI17" s="1">
        <f t="shared" si="16"/>
        <v>175.41108881487639</v>
      </c>
      <c r="AJ17" s="1">
        <f t="shared" si="17"/>
        <v>175</v>
      </c>
      <c r="AK17" s="1">
        <f t="shared" si="18"/>
        <v>24</v>
      </c>
      <c r="AL17" s="1">
        <f t="shared" si="19"/>
        <v>39.919733555016059</v>
      </c>
      <c r="AM17" s="1">
        <f t="shared" si="20"/>
        <v>-4.5889111851236066</v>
      </c>
      <c r="AN17" s="1">
        <f t="shared" si="10"/>
        <v>355.41108881487639</v>
      </c>
      <c r="AO17" s="5">
        <f t="shared" si="21"/>
        <v>175645.90481571207</v>
      </c>
      <c r="AP17" s="5">
        <f t="shared" si="22"/>
        <v>-36.258666530305618</v>
      </c>
      <c r="AQ17" s="1">
        <f t="shared" si="23"/>
        <v>323.74133346969438</v>
      </c>
      <c r="AR17" s="1">
        <f t="shared" si="24"/>
        <v>323</v>
      </c>
      <c r="AS17" s="1">
        <f t="shared" si="25"/>
        <v>44</v>
      </c>
      <c r="AT17" s="1">
        <f t="shared" si="26"/>
        <v>28.800490899775653</v>
      </c>
    </row>
    <row r="18" spans="1:46" ht="17.25" customHeight="1" x14ac:dyDescent="0.15">
      <c r="A18" s="2" t="str">
        <f t="shared" si="0"/>
        <v/>
      </c>
      <c r="B18" s="63">
        <v>8</v>
      </c>
      <c r="C18" s="64"/>
      <c r="D18" s="65"/>
      <c r="E18" s="66"/>
      <c r="F18" s="67" t="str">
        <f t="shared" si="1"/>
        <v/>
      </c>
      <c r="G18" s="68" t="str">
        <f t="shared" si="2"/>
        <v/>
      </c>
      <c r="H18" s="69" t="str">
        <f t="shared" si="3"/>
        <v/>
      </c>
      <c r="I18" s="70" t="str">
        <f t="shared" si="4"/>
        <v/>
      </c>
      <c r="J18" s="71" t="str">
        <f t="shared" si="5"/>
        <v/>
      </c>
      <c r="K18" s="72" t="str">
        <f t="shared" si="6"/>
        <v/>
      </c>
      <c r="L18" s="73" t="str">
        <f t="shared" si="7"/>
        <v/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">
        <f t="shared" si="11"/>
        <v>0</v>
      </c>
      <c r="AB18" s="1">
        <f t="shared" si="12"/>
        <v>0</v>
      </c>
      <c r="AC18" s="1">
        <f t="shared" si="8"/>
        <v>1</v>
      </c>
      <c r="AE18" s="1">
        <f t="shared" si="9"/>
        <v>0</v>
      </c>
      <c r="AF18" s="1">
        <f t="shared" si="13"/>
        <v>-175082.851</v>
      </c>
      <c r="AG18" s="1">
        <f t="shared" si="14"/>
        <v>14052.727999999999</v>
      </c>
      <c r="AH18" s="1">
        <f t="shared" si="15"/>
        <v>175.41108881487639</v>
      </c>
      <c r="AI18" s="1">
        <f t="shared" si="16"/>
        <v>175.41108881487639</v>
      </c>
      <c r="AJ18" s="1">
        <f t="shared" si="17"/>
        <v>175</v>
      </c>
      <c r="AK18" s="1">
        <f t="shared" si="18"/>
        <v>24</v>
      </c>
      <c r="AL18" s="1">
        <f t="shared" si="19"/>
        <v>39.919733555016059</v>
      </c>
      <c r="AM18" s="1">
        <f t="shared" si="20"/>
        <v>-4.5889111851236066</v>
      </c>
      <c r="AN18" s="1">
        <f t="shared" si="10"/>
        <v>355.41108881487639</v>
      </c>
      <c r="AO18" s="5">
        <f t="shared" si="21"/>
        <v>175645.90481571207</v>
      </c>
      <c r="AP18" s="5">
        <f t="shared" si="22"/>
        <v>-36.258666530305618</v>
      </c>
      <c r="AQ18" s="1">
        <f t="shared" si="23"/>
        <v>323.74133346969438</v>
      </c>
      <c r="AR18" s="1">
        <f t="shared" si="24"/>
        <v>323</v>
      </c>
      <c r="AS18" s="1">
        <f t="shared" si="25"/>
        <v>44</v>
      </c>
      <c r="AT18" s="1">
        <f t="shared" si="26"/>
        <v>28.800490899775653</v>
      </c>
    </row>
    <row r="19" spans="1:46" ht="17.25" customHeight="1" x14ac:dyDescent="0.15">
      <c r="A19" s="2" t="str">
        <f t="shared" si="0"/>
        <v/>
      </c>
      <c r="B19" s="63">
        <v>9</v>
      </c>
      <c r="C19" s="64"/>
      <c r="D19" s="65"/>
      <c r="E19" s="66"/>
      <c r="F19" s="67" t="str">
        <f t="shared" si="1"/>
        <v/>
      </c>
      <c r="G19" s="68" t="str">
        <f t="shared" si="2"/>
        <v/>
      </c>
      <c r="H19" s="69" t="str">
        <f t="shared" si="3"/>
        <v/>
      </c>
      <c r="I19" s="70" t="str">
        <f t="shared" si="4"/>
        <v/>
      </c>
      <c r="J19" s="71" t="str">
        <f t="shared" si="5"/>
        <v/>
      </c>
      <c r="K19" s="72" t="str">
        <f t="shared" si="6"/>
        <v/>
      </c>
      <c r="L19" s="73" t="str">
        <f t="shared" si="7"/>
        <v/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">
        <f t="shared" si="11"/>
        <v>0</v>
      </c>
      <c r="AB19" s="1">
        <f t="shared" si="12"/>
        <v>0</v>
      </c>
      <c r="AC19" s="1">
        <f t="shared" si="8"/>
        <v>1</v>
      </c>
      <c r="AE19" s="1">
        <f t="shared" si="9"/>
        <v>0</v>
      </c>
      <c r="AF19" s="1">
        <f t="shared" si="13"/>
        <v>-175082.851</v>
      </c>
      <c r="AG19" s="1">
        <f t="shared" si="14"/>
        <v>14052.727999999999</v>
      </c>
      <c r="AH19" s="1">
        <f t="shared" si="15"/>
        <v>175.41108881487639</v>
      </c>
      <c r="AI19" s="1">
        <f t="shared" si="16"/>
        <v>175.41108881487639</v>
      </c>
      <c r="AJ19" s="1">
        <f t="shared" si="17"/>
        <v>175</v>
      </c>
      <c r="AK19" s="1">
        <f t="shared" si="18"/>
        <v>24</v>
      </c>
      <c r="AL19" s="1">
        <f t="shared" si="19"/>
        <v>39.919733555016059</v>
      </c>
      <c r="AM19" s="1">
        <f t="shared" si="20"/>
        <v>-4.5889111851236066</v>
      </c>
      <c r="AN19" s="1">
        <f t="shared" si="10"/>
        <v>355.41108881487639</v>
      </c>
      <c r="AO19" s="5">
        <f t="shared" si="21"/>
        <v>175645.90481571207</v>
      </c>
      <c r="AP19" s="5">
        <f t="shared" si="22"/>
        <v>-36.258666530305618</v>
      </c>
      <c r="AQ19" s="1">
        <f t="shared" si="23"/>
        <v>323.74133346969438</v>
      </c>
      <c r="AR19" s="1">
        <f t="shared" si="24"/>
        <v>323</v>
      </c>
      <c r="AS19" s="1">
        <f t="shared" si="25"/>
        <v>44</v>
      </c>
      <c r="AT19" s="1">
        <f t="shared" si="26"/>
        <v>28.800490899775653</v>
      </c>
    </row>
    <row r="20" spans="1:46" ht="17.25" customHeight="1" x14ac:dyDescent="0.15">
      <c r="A20" s="2" t="str">
        <f t="shared" si="0"/>
        <v/>
      </c>
      <c r="B20" s="74">
        <v>10</v>
      </c>
      <c r="C20" s="75"/>
      <c r="D20" s="76"/>
      <c r="E20" s="77"/>
      <c r="F20" s="78" t="str">
        <f t="shared" si="1"/>
        <v/>
      </c>
      <c r="G20" s="79" t="str">
        <f t="shared" si="2"/>
        <v/>
      </c>
      <c r="H20" s="80" t="str">
        <f t="shared" si="3"/>
        <v/>
      </c>
      <c r="I20" s="81" t="str">
        <f t="shared" si="4"/>
        <v/>
      </c>
      <c r="J20" s="90" t="str">
        <f t="shared" si="5"/>
        <v/>
      </c>
      <c r="K20" s="91" t="str">
        <f t="shared" si="6"/>
        <v/>
      </c>
      <c r="L20" s="92" t="str">
        <f t="shared" si="7"/>
        <v/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">
        <f t="shared" si="11"/>
        <v>0</v>
      </c>
      <c r="AB20" s="1">
        <f t="shared" si="12"/>
        <v>0</v>
      </c>
      <c r="AC20" s="1">
        <f t="shared" si="8"/>
        <v>1</v>
      </c>
      <c r="AE20" s="1">
        <f t="shared" si="9"/>
        <v>0</v>
      </c>
      <c r="AF20" s="1">
        <f t="shared" si="13"/>
        <v>-175082.851</v>
      </c>
      <c r="AG20" s="1">
        <f t="shared" si="14"/>
        <v>14052.727999999999</v>
      </c>
      <c r="AH20" s="1">
        <f t="shared" si="15"/>
        <v>175.41108881487639</v>
      </c>
      <c r="AI20" s="1">
        <f t="shared" si="16"/>
        <v>175.41108881487639</v>
      </c>
      <c r="AJ20" s="1">
        <f t="shared" si="17"/>
        <v>175</v>
      </c>
      <c r="AK20" s="1">
        <f t="shared" si="18"/>
        <v>24</v>
      </c>
      <c r="AL20" s="1">
        <f t="shared" si="19"/>
        <v>39.919733555016059</v>
      </c>
      <c r="AM20" s="1">
        <f t="shared" si="20"/>
        <v>-4.5889111851236066</v>
      </c>
      <c r="AN20" s="1">
        <f t="shared" si="10"/>
        <v>355.41108881487639</v>
      </c>
      <c r="AO20" s="5">
        <f t="shared" si="21"/>
        <v>175645.90481571207</v>
      </c>
      <c r="AP20" s="5">
        <f t="shared" si="22"/>
        <v>-36.258666530305618</v>
      </c>
      <c r="AQ20" s="1">
        <f t="shared" si="23"/>
        <v>323.74133346969438</v>
      </c>
      <c r="AR20" s="1">
        <f t="shared" si="24"/>
        <v>323</v>
      </c>
      <c r="AS20" s="1">
        <f t="shared" si="25"/>
        <v>44</v>
      </c>
      <c r="AT20" s="1">
        <f t="shared" si="26"/>
        <v>28.800490899775653</v>
      </c>
    </row>
    <row r="21" spans="1:46" ht="17.25" customHeight="1" x14ac:dyDescent="0.15">
      <c r="A21" s="2" t="str">
        <f t="shared" si="0"/>
        <v/>
      </c>
      <c r="B21" s="52">
        <v>11</v>
      </c>
      <c r="C21" s="53"/>
      <c r="D21" s="85"/>
      <c r="E21" s="55"/>
      <c r="F21" s="56" t="str">
        <f t="shared" ref="F21:F45" si="27">IF($K$6=1,IF(AND(F20&lt;&gt;"",$AE21=4),AR21,""),IF($AE21=4,AR21,""))</f>
        <v/>
      </c>
      <c r="G21" s="86" t="str">
        <f t="shared" ref="G21:G45" si="28">IF($K$6=1,IF(AND(G20&lt;&gt;"",$AE21=4),AS21,""),IF($AE21=4,AS21,""))</f>
        <v/>
      </c>
      <c r="H21" s="58" t="str">
        <f t="shared" ref="H21:H45" si="29">IF($K$6=1,IF(AND(H20&lt;&gt;"",$AE21=4),AT21,""),IF($AE21=4,AT21,""))</f>
        <v/>
      </c>
      <c r="I21" s="59" t="str">
        <f t="shared" ref="I21:I45" si="30">IF($K$6=1,IF(AND(I20&lt;&gt;"",$AE21=4),AO21,""),IF($AE21=4,AO21,""))</f>
        <v/>
      </c>
      <c r="J21" s="93" t="str">
        <f t="shared" ref="J21:J45" si="31">IF($K$6=1,IF(AND(F20&lt;&gt;"",$AE21=4),AJ21,""),IF($AE21=4,AJ21,""))</f>
        <v/>
      </c>
      <c r="K21" s="94" t="str">
        <f t="shared" ref="K21:K45" si="32">IF($K$6=1,IF(AND(G20&lt;&gt;"",$AE21=4),AK21,""),IF($AE21=4,AK21,""))</f>
        <v/>
      </c>
      <c r="L21" s="95" t="str">
        <f t="shared" ref="L21:L45" si="33">IF($K$6=1,IF(AND(H20&lt;&gt;"",$AE21=4),AL21,""),IF($AE21=4,AL21,""))</f>
        <v/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">
        <f t="shared" si="11"/>
        <v>0</v>
      </c>
      <c r="AB21" s="1">
        <f t="shared" si="12"/>
        <v>0</v>
      </c>
      <c r="AC21" s="1">
        <f t="shared" si="8"/>
        <v>1</v>
      </c>
      <c r="AE21" s="1">
        <f t="shared" si="9"/>
        <v>0</v>
      </c>
      <c r="AF21" s="1">
        <f t="shared" si="13"/>
        <v>-175082.851</v>
      </c>
      <c r="AG21" s="1">
        <f t="shared" si="14"/>
        <v>14052.727999999999</v>
      </c>
      <c r="AH21" s="1">
        <f t="shared" si="15"/>
        <v>175.41108881487639</v>
      </c>
      <c r="AI21" s="1">
        <f t="shared" si="16"/>
        <v>175.41108881487639</v>
      </c>
      <c r="AJ21" s="1">
        <f t="shared" si="17"/>
        <v>175</v>
      </c>
      <c r="AK21" s="1">
        <f t="shared" si="18"/>
        <v>24</v>
      </c>
      <c r="AL21" s="1">
        <f t="shared" si="19"/>
        <v>39.919733555016059</v>
      </c>
      <c r="AM21" s="1">
        <f t="shared" si="20"/>
        <v>-4.5889111851236066</v>
      </c>
      <c r="AN21" s="1">
        <f t="shared" si="10"/>
        <v>355.41108881487639</v>
      </c>
      <c r="AO21" s="5">
        <f t="shared" si="21"/>
        <v>175645.90481571207</v>
      </c>
      <c r="AP21" s="5">
        <f t="shared" si="22"/>
        <v>-36.258666530305618</v>
      </c>
      <c r="AQ21" s="1">
        <f t="shared" si="23"/>
        <v>323.74133346969438</v>
      </c>
      <c r="AR21" s="1">
        <f t="shared" si="24"/>
        <v>323</v>
      </c>
      <c r="AS21" s="1">
        <f t="shared" si="25"/>
        <v>44</v>
      </c>
      <c r="AT21" s="1">
        <f t="shared" si="26"/>
        <v>28.800490899775653</v>
      </c>
    </row>
    <row r="22" spans="1:46" ht="17.25" customHeight="1" x14ac:dyDescent="0.15">
      <c r="A22" s="2" t="str">
        <f t="shared" si="0"/>
        <v/>
      </c>
      <c r="B22" s="63">
        <v>12</v>
      </c>
      <c r="C22" s="64"/>
      <c r="D22" s="65"/>
      <c r="E22" s="66"/>
      <c r="F22" s="67" t="str">
        <f t="shared" si="27"/>
        <v/>
      </c>
      <c r="G22" s="68" t="str">
        <f t="shared" si="28"/>
        <v/>
      </c>
      <c r="H22" s="69" t="str">
        <f t="shared" si="29"/>
        <v/>
      </c>
      <c r="I22" s="70" t="str">
        <f t="shared" si="30"/>
        <v/>
      </c>
      <c r="J22" s="71" t="str">
        <f t="shared" si="31"/>
        <v/>
      </c>
      <c r="K22" s="72" t="str">
        <f t="shared" si="32"/>
        <v/>
      </c>
      <c r="L22" s="73" t="str">
        <f t="shared" si="33"/>
        <v/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">
        <f t="shared" si="11"/>
        <v>0</v>
      </c>
      <c r="AB22" s="1">
        <f t="shared" si="12"/>
        <v>0</v>
      </c>
      <c r="AC22" s="1">
        <f t="shared" si="8"/>
        <v>1</v>
      </c>
      <c r="AE22" s="1">
        <f t="shared" si="9"/>
        <v>0</v>
      </c>
      <c r="AF22" s="1">
        <f t="shared" si="13"/>
        <v>-175082.851</v>
      </c>
      <c r="AG22" s="1">
        <f t="shared" si="14"/>
        <v>14052.727999999999</v>
      </c>
      <c r="AH22" s="1">
        <f t="shared" si="15"/>
        <v>175.41108881487639</v>
      </c>
      <c r="AI22" s="1">
        <f t="shared" si="16"/>
        <v>175.41108881487639</v>
      </c>
      <c r="AJ22" s="1">
        <f t="shared" si="17"/>
        <v>175</v>
      </c>
      <c r="AK22" s="1">
        <f t="shared" si="18"/>
        <v>24</v>
      </c>
      <c r="AL22" s="1">
        <f t="shared" si="19"/>
        <v>39.919733555016059</v>
      </c>
      <c r="AM22" s="1">
        <f t="shared" si="20"/>
        <v>-4.5889111851236066</v>
      </c>
      <c r="AN22" s="1">
        <f t="shared" si="10"/>
        <v>355.41108881487639</v>
      </c>
      <c r="AO22" s="5">
        <f t="shared" si="21"/>
        <v>175645.90481571207</v>
      </c>
      <c r="AP22" s="5">
        <f t="shared" si="22"/>
        <v>-36.258666530305618</v>
      </c>
      <c r="AQ22" s="1">
        <f t="shared" si="23"/>
        <v>323.74133346969438</v>
      </c>
      <c r="AR22" s="1">
        <f t="shared" si="24"/>
        <v>323</v>
      </c>
      <c r="AS22" s="1">
        <f t="shared" si="25"/>
        <v>44</v>
      </c>
      <c r="AT22" s="1">
        <f t="shared" si="26"/>
        <v>28.800490899775653</v>
      </c>
    </row>
    <row r="23" spans="1:46" ht="17.25" customHeight="1" x14ac:dyDescent="0.15">
      <c r="A23" s="2" t="str">
        <f t="shared" si="0"/>
        <v/>
      </c>
      <c r="B23" s="63">
        <v>13</v>
      </c>
      <c r="C23" s="64"/>
      <c r="D23" s="65"/>
      <c r="E23" s="66"/>
      <c r="F23" s="67" t="str">
        <f t="shared" si="27"/>
        <v/>
      </c>
      <c r="G23" s="68" t="str">
        <f t="shared" si="28"/>
        <v/>
      </c>
      <c r="H23" s="69" t="str">
        <f t="shared" si="29"/>
        <v/>
      </c>
      <c r="I23" s="70" t="str">
        <f t="shared" si="30"/>
        <v/>
      </c>
      <c r="J23" s="71" t="str">
        <f t="shared" si="31"/>
        <v/>
      </c>
      <c r="K23" s="72" t="str">
        <f t="shared" si="32"/>
        <v/>
      </c>
      <c r="L23" s="73" t="str">
        <f t="shared" si="33"/>
        <v/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">
        <f t="shared" si="11"/>
        <v>0</v>
      </c>
      <c r="AB23" s="1">
        <f t="shared" si="12"/>
        <v>0</v>
      </c>
      <c r="AC23" s="1">
        <f t="shared" si="8"/>
        <v>1</v>
      </c>
      <c r="AE23" s="1">
        <f t="shared" si="9"/>
        <v>0</v>
      </c>
      <c r="AF23" s="1">
        <f t="shared" si="13"/>
        <v>-175082.851</v>
      </c>
      <c r="AG23" s="1">
        <f t="shared" si="14"/>
        <v>14052.727999999999</v>
      </c>
      <c r="AH23" s="1">
        <f t="shared" si="15"/>
        <v>175.41108881487639</v>
      </c>
      <c r="AI23" s="1">
        <f t="shared" si="16"/>
        <v>175.41108881487639</v>
      </c>
      <c r="AJ23" s="1">
        <f t="shared" si="17"/>
        <v>175</v>
      </c>
      <c r="AK23" s="1">
        <f t="shared" si="18"/>
        <v>24</v>
      </c>
      <c r="AL23" s="1">
        <f t="shared" si="19"/>
        <v>39.919733555016059</v>
      </c>
      <c r="AM23" s="1">
        <f t="shared" si="20"/>
        <v>-4.5889111851236066</v>
      </c>
      <c r="AN23" s="1">
        <f t="shared" si="10"/>
        <v>355.41108881487639</v>
      </c>
      <c r="AO23" s="5">
        <f t="shared" si="21"/>
        <v>175645.90481571207</v>
      </c>
      <c r="AP23" s="5">
        <f t="shared" si="22"/>
        <v>-36.258666530305618</v>
      </c>
      <c r="AQ23" s="1">
        <f t="shared" si="23"/>
        <v>323.74133346969438</v>
      </c>
      <c r="AR23" s="1">
        <f t="shared" si="24"/>
        <v>323</v>
      </c>
      <c r="AS23" s="1">
        <f t="shared" si="25"/>
        <v>44</v>
      </c>
      <c r="AT23" s="1">
        <f t="shared" si="26"/>
        <v>28.800490899775653</v>
      </c>
    </row>
    <row r="24" spans="1:46" ht="17.25" customHeight="1" x14ac:dyDescent="0.15">
      <c r="A24" s="2" t="str">
        <f t="shared" si="0"/>
        <v/>
      </c>
      <c r="B24" s="63">
        <v>14</v>
      </c>
      <c r="C24" s="64"/>
      <c r="D24" s="65"/>
      <c r="E24" s="66"/>
      <c r="F24" s="67" t="str">
        <f t="shared" si="27"/>
        <v/>
      </c>
      <c r="G24" s="68" t="str">
        <f t="shared" si="28"/>
        <v/>
      </c>
      <c r="H24" s="69" t="str">
        <f t="shared" si="29"/>
        <v/>
      </c>
      <c r="I24" s="70" t="str">
        <f t="shared" si="30"/>
        <v/>
      </c>
      <c r="J24" s="71" t="str">
        <f t="shared" si="31"/>
        <v/>
      </c>
      <c r="K24" s="72" t="str">
        <f t="shared" si="32"/>
        <v/>
      </c>
      <c r="L24" s="73" t="str">
        <f t="shared" si="33"/>
        <v/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">
        <f t="shared" si="11"/>
        <v>0</v>
      </c>
      <c r="AB24" s="1">
        <f t="shared" si="12"/>
        <v>0</v>
      </c>
      <c r="AC24" s="1">
        <f t="shared" si="8"/>
        <v>1</v>
      </c>
      <c r="AE24" s="1">
        <f t="shared" si="9"/>
        <v>0</v>
      </c>
      <c r="AF24" s="1">
        <f t="shared" si="13"/>
        <v>-175082.851</v>
      </c>
      <c r="AG24" s="1">
        <f t="shared" si="14"/>
        <v>14052.727999999999</v>
      </c>
      <c r="AH24" s="1">
        <f t="shared" si="15"/>
        <v>175.41108881487639</v>
      </c>
      <c r="AI24" s="1">
        <f t="shared" si="16"/>
        <v>175.41108881487639</v>
      </c>
      <c r="AJ24" s="1">
        <f t="shared" si="17"/>
        <v>175</v>
      </c>
      <c r="AK24" s="1">
        <f t="shared" si="18"/>
        <v>24</v>
      </c>
      <c r="AL24" s="1">
        <f t="shared" si="19"/>
        <v>39.919733555016059</v>
      </c>
      <c r="AM24" s="1">
        <f t="shared" si="20"/>
        <v>-4.5889111851236066</v>
      </c>
      <c r="AN24" s="1">
        <f t="shared" si="10"/>
        <v>355.41108881487639</v>
      </c>
      <c r="AO24" s="5">
        <f t="shared" si="21"/>
        <v>175645.90481571207</v>
      </c>
      <c r="AP24" s="5">
        <f t="shared" si="22"/>
        <v>-36.258666530305618</v>
      </c>
      <c r="AQ24" s="1">
        <f t="shared" si="23"/>
        <v>323.74133346969438</v>
      </c>
      <c r="AR24" s="1">
        <f t="shared" si="24"/>
        <v>323</v>
      </c>
      <c r="AS24" s="1">
        <f t="shared" si="25"/>
        <v>44</v>
      </c>
      <c r="AT24" s="1">
        <f t="shared" si="26"/>
        <v>28.800490899775653</v>
      </c>
    </row>
    <row r="25" spans="1:46" ht="17.25" customHeight="1" x14ac:dyDescent="0.15">
      <c r="A25" s="2" t="str">
        <f t="shared" si="0"/>
        <v/>
      </c>
      <c r="B25" s="96">
        <v>15</v>
      </c>
      <c r="C25" s="97"/>
      <c r="D25" s="76"/>
      <c r="E25" s="77"/>
      <c r="F25" s="78" t="str">
        <f t="shared" si="27"/>
        <v/>
      </c>
      <c r="G25" s="79" t="str">
        <f t="shared" si="28"/>
        <v/>
      </c>
      <c r="H25" s="80" t="str">
        <f t="shared" si="29"/>
        <v/>
      </c>
      <c r="I25" s="81" t="str">
        <f t="shared" si="30"/>
        <v/>
      </c>
      <c r="J25" s="82" t="str">
        <f t="shared" si="31"/>
        <v/>
      </c>
      <c r="K25" s="83" t="str">
        <f t="shared" si="32"/>
        <v/>
      </c>
      <c r="L25" s="84" t="str">
        <f t="shared" si="33"/>
        <v/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">
        <f t="shared" si="11"/>
        <v>0</v>
      </c>
      <c r="AB25" s="1">
        <f t="shared" si="12"/>
        <v>0</v>
      </c>
      <c r="AC25" s="1">
        <f t="shared" si="8"/>
        <v>1</v>
      </c>
      <c r="AE25" s="1">
        <f t="shared" si="9"/>
        <v>0</v>
      </c>
      <c r="AF25" s="1">
        <f t="shared" si="13"/>
        <v>-175082.851</v>
      </c>
      <c r="AG25" s="1">
        <f t="shared" si="14"/>
        <v>14052.727999999999</v>
      </c>
      <c r="AH25" s="1">
        <f t="shared" si="15"/>
        <v>175.41108881487639</v>
      </c>
      <c r="AI25" s="1">
        <f t="shared" si="16"/>
        <v>175.41108881487639</v>
      </c>
      <c r="AJ25" s="1">
        <f t="shared" si="17"/>
        <v>175</v>
      </c>
      <c r="AK25" s="1">
        <f t="shared" si="18"/>
        <v>24</v>
      </c>
      <c r="AL25" s="1">
        <f t="shared" si="19"/>
        <v>39.919733555016059</v>
      </c>
      <c r="AM25" s="1">
        <f t="shared" si="20"/>
        <v>-4.5889111851236066</v>
      </c>
      <c r="AN25" s="1">
        <f t="shared" si="10"/>
        <v>355.41108881487639</v>
      </c>
      <c r="AO25" s="5">
        <f t="shared" si="21"/>
        <v>175645.90481571207</v>
      </c>
      <c r="AP25" s="5">
        <f t="shared" si="22"/>
        <v>-36.258666530305618</v>
      </c>
      <c r="AQ25" s="1">
        <f t="shared" si="23"/>
        <v>323.74133346969438</v>
      </c>
      <c r="AR25" s="1">
        <f t="shared" si="24"/>
        <v>323</v>
      </c>
      <c r="AS25" s="1">
        <f t="shared" si="25"/>
        <v>44</v>
      </c>
      <c r="AT25" s="1">
        <f t="shared" si="26"/>
        <v>28.800490899775653</v>
      </c>
    </row>
    <row r="26" spans="1:46" ht="17.25" customHeight="1" x14ac:dyDescent="0.15">
      <c r="A26" s="2" t="str">
        <f t="shared" si="0"/>
        <v/>
      </c>
      <c r="B26" s="98">
        <v>16</v>
      </c>
      <c r="C26" s="99"/>
      <c r="D26" s="85"/>
      <c r="E26" s="55"/>
      <c r="F26" s="56" t="str">
        <f t="shared" si="27"/>
        <v/>
      </c>
      <c r="G26" s="86" t="str">
        <f t="shared" si="28"/>
        <v/>
      </c>
      <c r="H26" s="58" t="str">
        <f t="shared" si="29"/>
        <v/>
      </c>
      <c r="I26" s="59" t="str">
        <f t="shared" si="30"/>
        <v/>
      </c>
      <c r="J26" s="87" t="str">
        <f t="shared" si="31"/>
        <v/>
      </c>
      <c r="K26" s="88" t="str">
        <f t="shared" si="32"/>
        <v/>
      </c>
      <c r="L26" s="89" t="str">
        <f t="shared" si="33"/>
        <v/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">
        <f t="shared" si="11"/>
        <v>0</v>
      </c>
      <c r="AB26" s="1">
        <f t="shared" si="12"/>
        <v>0</v>
      </c>
      <c r="AC26" s="1">
        <f t="shared" si="8"/>
        <v>1</v>
      </c>
      <c r="AE26" s="1">
        <f t="shared" si="9"/>
        <v>0</v>
      </c>
      <c r="AF26" s="1">
        <f t="shared" si="13"/>
        <v>-175082.851</v>
      </c>
      <c r="AG26" s="1">
        <f t="shared" si="14"/>
        <v>14052.727999999999</v>
      </c>
      <c r="AH26" s="1">
        <f t="shared" si="15"/>
        <v>175.41108881487639</v>
      </c>
      <c r="AI26" s="1">
        <f t="shared" si="16"/>
        <v>175.41108881487639</v>
      </c>
      <c r="AJ26" s="1">
        <f t="shared" si="17"/>
        <v>175</v>
      </c>
      <c r="AK26" s="1">
        <f t="shared" si="18"/>
        <v>24</v>
      </c>
      <c r="AL26" s="1">
        <f t="shared" si="19"/>
        <v>39.919733555016059</v>
      </c>
      <c r="AM26" s="1">
        <f t="shared" si="20"/>
        <v>-4.5889111851236066</v>
      </c>
      <c r="AN26" s="1">
        <f t="shared" si="10"/>
        <v>355.41108881487639</v>
      </c>
      <c r="AO26" s="5">
        <f t="shared" si="21"/>
        <v>175645.90481571207</v>
      </c>
      <c r="AP26" s="5">
        <f t="shared" si="22"/>
        <v>-36.258666530305618</v>
      </c>
      <c r="AQ26" s="1">
        <f t="shared" si="23"/>
        <v>323.74133346969438</v>
      </c>
      <c r="AR26" s="1">
        <f t="shared" si="24"/>
        <v>323</v>
      </c>
      <c r="AS26" s="1">
        <f t="shared" si="25"/>
        <v>44</v>
      </c>
      <c r="AT26" s="1">
        <f t="shared" si="26"/>
        <v>28.800490899775653</v>
      </c>
    </row>
    <row r="27" spans="1:46" ht="17.25" customHeight="1" x14ac:dyDescent="0.15">
      <c r="A27" s="2" t="str">
        <f t="shared" si="0"/>
        <v/>
      </c>
      <c r="B27" s="63">
        <v>17</v>
      </c>
      <c r="C27" s="64"/>
      <c r="D27" s="65"/>
      <c r="E27" s="66"/>
      <c r="F27" s="67" t="str">
        <f t="shared" si="27"/>
        <v/>
      </c>
      <c r="G27" s="68" t="str">
        <f t="shared" si="28"/>
        <v/>
      </c>
      <c r="H27" s="69" t="str">
        <f t="shared" si="29"/>
        <v/>
      </c>
      <c r="I27" s="70" t="str">
        <f t="shared" si="30"/>
        <v/>
      </c>
      <c r="J27" s="71" t="str">
        <f t="shared" si="31"/>
        <v/>
      </c>
      <c r="K27" s="72" t="str">
        <f t="shared" si="32"/>
        <v/>
      </c>
      <c r="L27" s="73" t="str">
        <f t="shared" si="33"/>
        <v/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">
        <f t="shared" si="11"/>
        <v>0</v>
      </c>
      <c r="AB27" s="1">
        <f t="shared" si="12"/>
        <v>0</v>
      </c>
      <c r="AC27" s="1">
        <f t="shared" si="8"/>
        <v>1</v>
      </c>
      <c r="AE27" s="1">
        <f t="shared" si="9"/>
        <v>0</v>
      </c>
      <c r="AF27" s="1">
        <f t="shared" si="13"/>
        <v>-175082.851</v>
      </c>
      <c r="AG27" s="1">
        <f t="shared" si="14"/>
        <v>14052.727999999999</v>
      </c>
      <c r="AH27" s="1">
        <f t="shared" si="15"/>
        <v>175.41108881487639</v>
      </c>
      <c r="AI27" s="1">
        <f t="shared" si="16"/>
        <v>175.41108881487639</v>
      </c>
      <c r="AJ27" s="1">
        <f t="shared" si="17"/>
        <v>175</v>
      </c>
      <c r="AK27" s="1">
        <f t="shared" si="18"/>
        <v>24</v>
      </c>
      <c r="AL27" s="1">
        <f t="shared" si="19"/>
        <v>39.919733555016059</v>
      </c>
      <c r="AM27" s="1">
        <f t="shared" si="20"/>
        <v>-4.5889111851236066</v>
      </c>
      <c r="AN27" s="1">
        <f t="shared" si="10"/>
        <v>355.41108881487639</v>
      </c>
      <c r="AO27" s="5">
        <f t="shared" si="21"/>
        <v>175645.90481571207</v>
      </c>
      <c r="AP27" s="5">
        <f t="shared" si="22"/>
        <v>-36.258666530305618</v>
      </c>
      <c r="AQ27" s="1">
        <f t="shared" si="23"/>
        <v>323.74133346969438</v>
      </c>
      <c r="AR27" s="1">
        <f t="shared" si="24"/>
        <v>323</v>
      </c>
      <c r="AS27" s="1">
        <f t="shared" si="25"/>
        <v>44</v>
      </c>
      <c r="AT27" s="1">
        <f t="shared" si="26"/>
        <v>28.800490899775653</v>
      </c>
    </row>
    <row r="28" spans="1:46" ht="17.25" customHeight="1" x14ac:dyDescent="0.15">
      <c r="A28" s="2" t="str">
        <f t="shared" si="0"/>
        <v/>
      </c>
      <c r="B28" s="63">
        <v>18</v>
      </c>
      <c r="C28" s="64"/>
      <c r="D28" s="65"/>
      <c r="E28" s="66"/>
      <c r="F28" s="67" t="str">
        <f t="shared" si="27"/>
        <v/>
      </c>
      <c r="G28" s="68" t="str">
        <f t="shared" si="28"/>
        <v/>
      </c>
      <c r="H28" s="69" t="str">
        <f t="shared" si="29"/>
        <v/>
      </c>
      <c r="I28" s="70" t="str">
        <f t="shared" si="30"/>
        <v/>
      </c>
      <c r="J28" s="71" t="str">
        <f t="shared" si="31"/>
        <v/>
      </c>
      <c r="K28" s="72" t="str">
        <f t="shared" si="32"/>
        <v/>
      </c>
      <c r="L28" s="73" t="str">
        <f t="shared" si="33"/>
        <v/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">
        <f t="shared" si="11"/>
        <v>0</v>
      </c>
      <c r="AB28" s="1">
        <f t="shared" si="12"/>
        <v>0</v>
      </c>
      <c r="AC28" s="1">
        <f t="shared" si="8"/>
        <v>1</v>
      </c>
      <c r="AE28" s="1">
        <f t="shared" si="9"/>
        <v>0</v>
      </c>
      <c r="AF28" s="1">
        <f t="shared" si="13"/>
        <v>-175082.851</v>
      </c>
      <c r="AG28" s="1">
        <f t="shared" si="14"/>
        <v>14052.727999999999</v>
      </c>
      <c r="AH28" s="1">
        <f t="shared" si="15"/>
        <v>175.41108881487639</v>
      </c>
      <c r="AI28" s="1">
        <f t="shared" si="16"/>
        <v>175.41108881487639</v>
      </c>
      <c r="AJ28" s="1">
        <f t="shared" si="17"/>
        <v>175</v>
      </c>
      <c r="AK28" s="1">
        <f t="shared" si="18"/>
        <v>24</v>
      </c>
      <c r="AL28" s="1">
        <f t="shared" si="19"/>
        <v>39.919733555016059</v>
      </c>
      <c r="AM28" s="1">
        <f t="shared" si="20"/>
        <v>-4.5889111851236066</v>
      </c>
      <c r="AN28" s="1">
        <f t="shared" si="10"/>
        <v>355.41108881487639</v>
      </c>
      <c r="AO28" s="5">
        <f t="shared" si="21"/>
        <v>175645.90481571207</v>
      </c>
      <c r="AP28" s="5">
        <f t="shared" si="22"/>
        <v>-36.258666530305618</v>
      </c>
      <c r="AQ28" s="1">
        <f t="shared" si="23"/>
        <v>323.74133346969438</v>
      </c>
      <c r="AR28" s="1">
        <f t="shared" si="24"/>
        <v>323</v>
      </c>
      <c r="AS28" s="1">
        <f t="shared" si="25"/>
        <v>44</v>
      </c>
      <c r="AT28" s="1">
        <f t="shared" si="26"/>
        <v>28.800490899775653</v>
      </c>
    </row>
    <row r="29" spans="1:46" ht="17.25" customHeight="1" x14ac:dyDescent="0.15">
      <c r="A29" s="2" t="str">
        <f t="shared" si="0"/>
        <v/>
      </c>
      <c r="B29" s="63">
        <v>19</v>
      </c>
      <c r="C29" s="64"/>
      <c r="D29" s="65"/>
      <c r="E29" s="66"/>
      <c r="F29" s="67" t="str">
        <f t="shared" si="27"/>
        <v/>
      </c>
      <c r="G29" s="68" t="str">
        <f t="shared" si="28"/>
        <v/>
      </c>
      <c r="H29" s="69" t="str">
        <f t="shared" si="29"/>
        <v/>
      </c>
      <c r="I29" s="70" t="str">
        <f t="shared" si="30"/>
        <v/>
      </c>
      <c r="J29" s="71" t="str">
        <f t="shared" si="31"/>
        <v/>
      </c>
      <c r="K29" s="72" t="str">
        <f t="shared" si="32"/>
        <v/>
      </c>
      <c r="L29" s="73" t="str">
        <f t="shared" si="33"/>
        <v/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">
        <f t="shared" si="11"/>
        <v>0</v>
      </c>
      <c r="AB29" s="1">
        <f t="shared" si="12"/>
        <v>0</v>
      </c>
      <c r="AC29" s="1">
        <f t="shared" si="8"/>
        <v>1</v>
      </c>
      <c r="AE29" s="1">
        <f t="shared" si="9"/>
        <v>0</v>
      </c>
      <c r="AF29" s="1">
        <f t="shared" si="13"/>
        <v>-175082.851</v>
      </c>
      <c r="AG29" s="1">
        <f t="shared" si="14"/>
        <v>14052.727999999999</v>
      </c>
      <c r="AH29" s="1">
        <f t="shared" si="15"/>
        <v>175.41108881487639</v>
      </c>
      <c r="AI29" s="1">
        <f t="shared" si="16"/>
        <v>175.41108881487639</v>
      </c>
      <c r="AJ29" s="1">
        <f t="shared" si="17"/>
        <v>175</v>
      </c>
      <c r="AK29" s="1">
        <f t="shared" si="18"/>
        <v>24</v>
      </c>
      <c r="AL29" s="1">
        <f t="shared" si="19"/>
        <v>39.919733555016059</v>
      </c>
      <c r="AM29" s="1">
        <f t="shared" si="20"/>
        <v>-4.5889111851236066</v>
      </c>
      <c r="AN29" s="1">
        <f t="shared" si="10"/>
        <v>355.41108881487639</v>
      </c>
      <c r="AO29" s="5">
        <f t="shared" si="21"/>
        <v>175645.90481571207</v>
      </c>
      <c r="AP29" s="5">
        <f t="shared" si="22"/>
        <v>-36.258666530305618</v>
      </c>
      <c r="AQ29" s="1">
        <f t="shared" si="23"/>
        <v>323.74133346969438</v>
      </c>
      <c r="AR29" s="1">
        <f t="shared" si="24"/>
        <v>323</v>
      </c>
      <c r="AS29" s="1">
        <f t="shared" si="25"/>
        <v>44</v>
      </c>
      <c r="AT29" s="1">
        <f t="shared" si="26"/>
        <v>28.800490899775653</v>
      </c>
    </row>
    <row r="30" spans="1:46" ht="17.25" customHeight="1" x14ac:dyDescent="0.15">
      <c r="A30" s="2" t="str">
        <f t="shared" si="0"/>
        <v/>
      </c>
      <c r="B30" s="74">
        <v>20</v>
      </c>
      <c r="C30" s="75"/>
      <c r="D30" s="76"/>
      <c r="E30" s="77"/>
      <c r="F30" s="78" t="str">
        <f t="shared" si="27"/>
        <v/>
      </c>
      <c r="G30" s="79" t="str">
        <f t="shared" si="28"/>
        <v/>
      </c>
      <c r="H30" s="80" t="str">
        <f t="shared" si="29"/>
        <v/>
      </c>
      <c r="I30" s="81" t="str">
        <f t="shared" si="30"/>
        <v/>
      </c>
      <c r="J30" s="90" t="str">
        <f t="shared" si="31"/>
        <v/>
      </c>
      <c r="K30" s="91" t="str">
        <f t="shared" si="32"/>
        <v/>
      </c>
      <c r="L30" s="92" t="str">
        <f t="shared" si="33"/>
        <v/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">
        <f t="shared" si="11"/>
        <v>0</v>
      </c>
      <c r="AB30" s="1">
        <f t="shared" si="12"/>
        <v>0</v>
      </c>
      <c r="AC30" s="1">
        <f t="shared" si="8"/>
        <v>1</v>
      </c>
      <c r="AE30" s="1">
        <f t="shared" si="9"/>
        <v>0</v>
      </c>
      <c r="AF30" s="1">
        <f t="shared" si="13"/>
        <v>-175082.851</v>
      </c>
      <c r="AG30" s="1">
        <f t="shared" si="14"/>
        <v>14052.727999999999</v>
      </c>
      <c r="AH30" s="1">
        <f t="shared" si="15"/>
        <v>175.41108881487639</v>
      </c>
      <c r="AI30" s="1">
        <f t="shared" si="16"/>
        <v>175.41108881487639</v>
      </c>
      <c r="AJ30" s="1">
        <f t="shared" si="17"/>
        <v>175</v>
      </c>
      <c r="AK30" s="1">
        <f t="shared" si="18"/>
        <v>24</v>
      </c>
      <c r="AL30" s="1">
        <f t="shared" si="19"/>
        <v>39.919733555016059</v>
      </c>
      <c r="AM30" s="1">
        <f t="shared" si="20"/>
        <v>-4.5889111851236066</v>
      </c>
      <c r="AN30" s="1">
        <f t="shared" si="10"/>
        <v>355.41108881487639</v>
      </c>
      <c r="AO30" s="5">
        <f t="shared" si="21"/>
        <v>175645.90481571207</v>
      </c>
      <c r="AP30" s="5">
        <f t="shared" si="22"/>
        <v>-36.258666530305618</v>
      </c>
      <c r="AQ30" s="1">
        <f t="shared" si="23"/>
        <v>323.74133346969438</v>
      </c>
      <c r="AR30" s="1">
        <f t="shared" si="24"/>
        <v>323</v>
      </c>
      <c r="AS30" s="1">
        <f t="shared" si="25"/>
        <v>44</v>
      </c>
      <c r="AT30" s="1">
        <f t="shared" si="26"/>
        <v>28.800490899775653</v>
      </c>
    </row>
    <row r="31" spans="1:46" ht="17.25" customHeight="1" x14ac:dyDescent="0.15">
      <c r="A31" s="2" t="str">
        <f t="shared" si="0"/>
        <v/>
      </c>
      <c r="B31" s="52">
        <v>21</v>
      </c>
      <c r="C31" s="53"/>
      <c r="D31" s="85"/>
      <c r="E31" s="55"/>
      <c r="F31" s="56" t="str">
        <f t="shared" si="27"/>
        <v/>
      </c>
      <c r="G31" s="86" t="str">
        <f t="shared" si="28"/>
        <v/>
      </c>
      <c r="H31" s="58" t="str">
        <f t="shared" si="29"/>
        <v/>
      </c>
      <c r="I31" s="59" t="str">
        <f t="shared" si="30"/>
        <v/>
      </c>
      <c r="J31" s="93" t="str">
        <f t="shared" si="31"/>
        <v/>
      </c>
      <c r="K31" s="94" t="str">
        <f t="shared" si="32"/>
        <v/>
      </c>
      <c r="L31" s="95" t="str">
        <f t="shared" si="33"/>
        <v/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">
        <f t="shared" si="11"/>
        <v>0</v>
      </c>
      <c r="AB31" s="1">
        <f t="shared" si="12"/>
        <v>0</v>
      </c>
      <c r="AC31" s="1">
        <f t="shared" si="8"/>
        <v>1</v>
      </c>
      <c r="AE31" s="1">
        <f t="shared" si="9"/>
        <v>0</v>
      </c>
      <c r="AF31" s="1">
        <f t="shared" si="13"/>
        <v>-175082.851</v>
      </c>
      <c r="AG31" s="1">
        <f t="shared" si="14"/>
        <v>14052.727999999999</v>
      </c>
      <c r="AH31" s="1">
        <f t="shared" si="15"/>
        <v>175.41108881487639</v>
      </c>
      <c r="AI31" s="1">
        <f t="shared" si="16"/>
        <v>175.41108881487639</v>
      </c>
      <c r="AJ31" s="1">
        <f t="shared" si="17"/>
        <v>175</v>
      </c>
      <c r="AK31" s="1">
        <f t="shared" si="18"/>
        <v>24</v>
      </c>
      <c r="AL31" s="1">
        <f t="shared" si="19"/>
        <v>39.919733555016059</v>
      </c>
      <c r="AM31" s="1">
        <f t="shared" si="20"/>
        <v>-4.5889111851236066</v>
      </c>
      <c r="AN31" s="1">
        <f t="shared" si="10"/>
        <v>355.41108881487639</v>
      </c>
      <c r="AO31" s="5">
        <f t="shared" si="21"/>
        <v>175645.90481571207</v>
      </c>
      <c r="AP31" s="5">
        <f t="shared" si="22"/>
        <v>-36.258666530305618</v>
      </c>
      <c r="AQ31" s="1">
        <f t="shared" si="23"/>
        <v>323.74133346969438</v>
      </c>
      <c r="AR31" s="1">
        <f t="shared" si="24"/>
        <v>323</v>
      </c>
      <c r="AS31" s="1">
        <f t="shared" si="25"/>
        <v>44</v>
      </c>
      <c r="AT31" s="1">
        <f t="shared" si="26"/>
        <v>28.800490899775653</v>
      </c>
    </row>
    <row r="32" spans="1:46" ht="17.25" customHeight="1" x14ac:dyDescent="0.15">
      <c r="A32" s="2" t="str">
        <f t="shared" si="0"/>
        <v/>
      </c>
      <c r="B32" s="63">
        <v>22</v>
      </c>
      <c r="C32" s="64"/>
      <c r="D32" s="65"/>
      <c r="E32" s="66"/>
      <c r="F32" s="67" t="str">
        <f t="shared" si="27"/>
        <v/>
      </c>
      <c r="G32" s="68" t="str">
        <f t="shared" si="28"/>
        <v/>
      </c>
      <c r="H32" s="69" t="str">
        <f t="shared" si="29"/>
        <v/>
      </c>
      <c r="I32" s="70" t="str">
        <f t="shared" si="30"/>
        <v/>
      </c>
      <c r="J32" s="71" t="str">
        <f t="shared" si="31"/>
        <v/>
      </c>
      <c r="K32" s="72" t="str">
        <f t="shared" si="32"/>
        <v/>
      </c>
      <c r="L32" s="73" t="str">
        <f t="shared" si="33"/>
        <v/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">
        <f t="shared" si="11"/>
        <v>0</v>
      </c>
      <c r="AB32" s="1">
        <f t="shared" si="12"/>
        <v>0</v>
      </c>
      <c r="AC32" s="1">
        <f t="shared" si="8"/>
        <v>1</v>
      </c>
      <c r="AE32" s="1">
        <f t="shared" si="9"/>
        <v>0</v>
      </c>
      <c r="AF32" s="1">
        <f t="shared" si="13"/>
        <v>-175082.851</v>
      </c>
      <c r="AG32" s="1">
        <f t="shared" si="14"/>
        <v>14052.727999999999</v>
      </c>
      <c r="AH32" s="1">
        <f t="shared" si="15"/>
        <v>175.41108881487639</v>
      </c>
      <c r="AI32" s="1">
        <f t="shared" si="16"/>
        <v>175.41108881487639</v>
      </c>
      <c r="AJ32" s="1">
        <f t="shared" si="17"/>
        <v>175</v>
      </c>
      <c r="AK32" s="1">
        <f t="shared" si="18"/>
        <v>24</v>
      </c>
      <c r="AL32" s="1">
        <f t="shared" si="19"/>
        <v>39.919733555016059</v>
      </c>
      <c r="AM32" s="1">
        <f t="shared" si="20"/>
        <v>-4.5889111851236066</v>
      </c>
      <c r="AN32" s="1">
        <f t="shared" si="10"/>
        <v>355.41108881487639</v>
      </c>
      <c r="AO32" s="5">
        <f t="shared" si="21"/>
        <v>175645.90481571207</v>
      </c>
      <c r="AP32" s="5">
        <f t="shared" si="22"/>
        <v>-36.258666530305618</v>
      </c>
      <c r="AQ32" s="1">
        <f t="shared" si="23"/>
        <v>323.74133346969438</v>
      </c>
      <c r="AR32" s="1">
        <f t="shared" si="24"/>
        <v>323</v>
      </c>
      <c r="AS32" s="1">
        <f t="shared" si="25"/>
        <v>44</v>
      </c>
      <c r="AT32" s="1">
        <f t="shared" si="26"/>
        <v>28.800490899775653</v>
      </c>
    </row>
    <row r="33" spans="1:46" ht="17.25" customHeight="1" x14ac:dyDescent="0.15">
      <c r="A33" s="2" t="str">
        <f t="shared" si="0"/>
        <v/>
      </c>
      <c r="B33" s="63">
        <v>23</v>
      </c>
      <c r="C33" s="64"/>
      <c r="D33" s="65"/>
      <c r="E33" s="66"/>
      <c r="F33" s="67" t="str">
        <f t="shared" si="27"/>
        <v/>
      </c>
      <c r="G33" s="68" t="str">
        <f t="shared" si="28"/>
        <v/>
      </c>
      <c r="H33" s="69" t="str">
        <f t="shared" si="29"/>
        <v/>
      </c>
      <c r="I33" s="70" t="str">
        <f t="shared" si="30"/>
        <v/>
      </c>
      <c r="J33" s="71" t="str">
        <f t="shared" si="31"/>
        <v/>
      </c>
      <c r="K33" s="72" t="str">
        <f t="shared" si="32"/>
        <v/>
      </c>
      <c r="L33" s="73" t="str">
        <f t="shared" si="33"/>
        <v/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">
        <f t="shared" si="11"/>
        <v>0</v>
      </c>
      <c r="AB33" s="1">
        <f t="shared" si="12"/>
        <v>0</v>
      </c>
      <c r="AC33" s="1">
        <f t="shared" si="8"/>
        <v>1</v>
      </c>
      <c r="AE33" s="1">
        <f t="shared" si="9"/>
        <v>0</v>
      </c>
      <c r="AF33" s="1">
        <f t="shared" si="13"/>
        <v>-175082.851</v>
      </c>
      <c r="AG33" s="1">
        <f t="shared" si="14"/>
        <v>14052.727999999999</v>
      </c>
      <c r="AH33" s="1">
        <f t="shared" si="15"/>
        <v>175.41108881487639</v>
      </c>
      <c r="AI33" s="1">
        <f t="shared" si="16"/>
        <v>175.41108881487639</v>
      </c>
      <c r="AJ33" s="1">
        <f t="shared" si="17"/>
        <v>175</v>
      </c>
      <c r="AK33" s="1">
        <f t="shared" si="18"/>
        <v>24</v>
      </c>
      <c r="AL33" s="1">
        <f t="shared" si="19"/>
        <v>39.919733555016059</v>
      </c>
      <c r="AM33" s="1">
        <f t="shared" si="20"/>
        <v>-4.5889111851236066</v>
      </c>
      <c r="AN33" s="1">
        <f t="shared" si="10"/>
        <v>355.41108881487639</v>
      </c>
      <c r="AO33" s="5">
        <f t="shared" si="21"/>
        <v>175645.90481571207</v>
      </c>
      <c r="AP33" s="5">
        <f t="shared" si="22"/>
        <v>-36.258666530305618</v>
      </c>
      <c r="AQ33" s="1">
        <f t="shared" si="23"/>
        <v>323.74133346969438</v>
      </c>
      <c r="AR33" s="1">
        <f t="shared" si="24"/>
        <v>323</v>
      </c>
      <c r="AS33" s="1">
        <f t="shared" si="25"/>
        <v>44</v>
      </c>
      <c r="AT33" s="1">
        <f t="shared" si="26"/>
        <v>28.800490899775653</v>
      </c>
    </row>
    <row r="34" spans="1:46" ht="17.25" customHeight="1" x14ac:dyDescent="0.15">
      <c r="A34" s="2" t="str">
        <f t="shared" si="0"/>
        <v/>
      </c>
      <c r="B34" s="63">
        <v>24</v>
      </c>
      <c r="C34" s="64"/>
      <c r="D34" s="65"/>
      <c r="E34" s="66"/>
      <c r="F34" s="67" t="str">
        <f t="shared" si="27"/>
        <v/>
      </c>
      <c r="G34" s="68" t="str">
        <f t="shared" si="28"/>
        <v/>
      </c>
      <c r="H34" s="69" t="str">
        <f t="shared" si="29"/>
        <v/>
      </c>
      <c r="I34" s="70" t="str">
        <f t="shared" si="30"/>
        <v/>
      </c>
      <c r="J34" s="71" t="str">
        <f t="shared" si="31"/>
        <v/>
      </c>
      <c r="K34" s="72" t="str">
        <f t="shared" si="32"/>
        <v/>
      </c>
      <c r="L34" s="73" t="str">
        <f t="shared" si="33"/>
        <v/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">
        <f t="shared" si="11"/>
        <v>0</v>
      </c>
      <c r="AB34" s="1">
        <f t="shared" si="12"/>
        <v>0</v>
      </c>
      <c r="AC34" s="1">
        <f t="shared" si="8"/>
        <v>1</v>
      </c>
      <c r="AE34" s="1">
        <f t="shared" si="9"/>
        <v>0</v>
      </c>
      <c r="AF34" s="1">
        <f t="shared" si="13"/>
        <v>-175082.851</v>
      </c>
      <c r="AG34" s="1">
        <f t="shared" si="14"/>
        <v>14052.727999999999</v>
      </c>
      <c r="AH34" s="1">
        <f t="shared" si="15"/>
        <v>175.41108881487639</v>
      </c>
      <c r="AI34" s="1">
        <f t="shared" si="16"/>
        <v>175.41108881487639</v>
      </c>
      <c r="AJ34" s="1">
        <f t="shared" si="17"/>
        <v>175</v>
      </c>
      <c r="AK34" s="1">
        <f t="shared" si="18"/>
        <v>24</v>
      </c>
      <c r="AL34" s="1">
        <f t="shared" si="19"/>
        <v>39.919733555016059</v>
      </c>
      <c r="AM34" s="1">
        <f t="shared" si="20"/>
        <v>-4.5889111851236066</v>
      </c>
      <c r="AN34" s="1">
        <f t="shared" si="10"/>
        <v>355.41108881487639</v>
      </c>
      <c r="AO34" s="5">
        <f t="shared" si="21"/>
        <v>175645.90481571207</v>
      </c>
      <c r="AP34" s="5">
        <f t="shared" si="22"/>
        <v>-36.258666530305618</v>
      </c>
      <c r="AQ34" s="1">
        <f t="shared" si="23"/>
        <v>323.74133346969438</v>
      </c>
      <c r="AR34" s="1">
        <f t="shared" si="24"/>
        <v>323</v>
      </c>
      <c r="AS34" s="1">
        <f t="shared" si="25"/>
        <v>44</v>
      </c>
      <c r="AT34" s="1">
        <f t="shared" si="26"/>
        <v>28.800490899775653</v>
      </c>
    </row>
    <row r="35" spans="1:46" ht="17.25" customHeight="1" x14ac:dyDescent="0.15">
      <c r="A35" s="2" t="str">
        <f t="shared" si="0"/>
        <v/>
      </c>
      <c r="B35" s="96">
        <v>25</v>
      </c>
      <c r="C35" s="97"/>
      <c r="D35" s="76"/>
      <c r="E35" s="77"/>
      <c r="F35" s="78" t="str">
        <f t="shared" si="27"/>
        <v/>
      </c>
      <c r="G35" s="79" t="str">
        <f t="shared" si="28"/>
        <v/>
      </c>
      <c r="H35" s="80" t="str">
        <f t="shared" si="29"/>
        <v/>
      </c>
      <c r="I35" s="81" t="str">
        <f t="shared" si="30"/>
        <v/>
      </c>
      <c r="J35" s="82" t="str">
        <f t="shared" si="31"/>
        <v/>
      </c>
      <c r="K35" s="83" t="str">
        <f t="shared" si="32"/>
        <v/>
      </c>
      <c r="L35" s="84" t="str">
        <f t="shared" si="33"/>
        <v/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">
        <f t="shared" si="11"/>
        <v>0</v>
      </c>
      <c r="AB35" s="1">
        <f t="shared" si="12"/>
        <v>0</v>
      </c>
      <c r="AC35" s="1">
        <f t="shared" si="8"/>
        <v>1</v>
      </c>
      <c r="AE35" s="1">
        <f t="shared" si="9"/>
        <v>0</v>
      </c>
      <c r="AF35" s="1">
        <f t="shared" si="13"/>
        <v>-175082.851</v>
      </c>
      <c r="AG35" s="1">
        <f t="shared" si="14"/>
        <v>14052.727999999999</v>
      </c>
      <c r="AH35" s="1">
        <f t="shared" si="15"/>
        <v>175.41108881487639</v>
      </c>
      <c r="AI35" s="1">
        <f t="shared" si="16"/>
        <v>175.41108881487639</v>
      </c>
      <c r="AJ35" s="1">
        <f t="shared" si="17"/>
        <v>175</v>
      </c>
      <c r="AK35" s="1">
        <f t="shared" si="18"/>
        <v>24</v>
      </c>
      <c r="AL35" s="1">
        <f t="shared" si="19"/>
        <v>39.919733555016059</v>
      </c>
      <c r="AM35" s="1">
        <f t="shared" si="20"/>
        <v>-4.5889111851236066</v>
      </c>
      <c r="AN35" s="1">
        <f t="shared" si="10"/>
        <v>355.41108881487639</v>
      </c>
      <c r="AO35" s="5">
        <f t="shared" si="21"/>
        <v>175645.90481571207</v>
      </c>
      <c r="AP35" s="5">
        <f t="shared" si="22"/>
        <v>-36.258666530305618</v>
      </c>
      <c r="AQ35" s="1">
        <f t="shared" si="23"/>
        <v>323.74133346969438</v>
      </c>
      <c r="AR35" s="1">
        <f t="shared" si="24"/>
        <v>323</v>
      </c>
      <c r="AS35" s="1">
        <f t="shared" si="25"/>
        <v>44</v>
      </c>
      <c r="AT35" s="1">
        <f t="shared" si="26"/>
        <v>28.800490899775653</v>
      </c>
    </row>
    <row r="36" spans="1:46" ht="17.25" customHeight="1" x14ac:dyDescent="0.15">
      <c r="A36" s="2" t="str">
        <f t="shared" si="0"/>
        <v/>
      </c>
      <c r="B36" s="98">
        <v>26</v>
      </c>
      <c r="C36" s="99"/>
      <c r="D36" s="85"/>
      <c r="E36" s="55"/>
      <c r="F36" s="56" t="str">
        <f t="shared" si="27"/>
        <v/>
      </c>
      <c r="G36" s="86" t="str">
        <f t="shared" si="28"/>
        <v/>
      </c>
      <c r="H36" s="58" t="str">
        <f t="shared" si="29"/>
        <v/>
      </c>
      <c r="I36" s="59" t="str">
        <f t="shared" si="30"/>
        <v/>
      </c>
      <c r="J36" s="87" t="str">
        <f t="shared" si="31"/>
        <v/>
      </c>
      <c r="K36" s="88" t="str">
        <f t="shared" si="32"/>
        <v/>
      </c>
      <c r="L36" s="89" t="str">
        <f t="shared" si="33"/>
        <v/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">
        <f t="shared" si="11"/>
        <v>0</v>
      </c>
      <c r="AB36" s="1">
        <f t="shared" si="12"/>
        <v>0</v>
      </c>
      <c r="AC36" s="1">
        <f t="shared" si="8"/>
        <v>1</v>
      </c>
      <c r="AE36" s="1">
        <f t="shared" si="9"/>
        <v>0</v>
      </c>
      <c r="AF36" s="1">
        <f t="shared" si="13"/>
        <v>-175082.851</v>
      </c>
      <c r="AG36" s="1">
        <f t="shared" si="14"/>
        <v>14052.727999999999</v>
      </c>
      <c r="AH36" s="1">
        <f t="shared" si="15"/>
        <v>175.41108881487639</v>
      </c>
      <c r="AI36" s="1">
        <f t="shared" si="16"/>
        <v>175.41108881487639</v>
      </c>
      <c r="AJ36" s="1">
        <f t="shared" si="17"/>
        <v>175</v>
      </c>
      <c r="AK36" s="1">
        <f t="shared" si="18"/>
        <v>24</v>
      </c>
      <c r="AL36" s="1">
        <f t="shared" si="19"/>
        <v>39.919733555016059</v>
      </c>
      <c r="AM36" s="1">
        <f t="shared" si="20"/>
        <v>-4.5889111851236066</v>
      </c>
      <c r="AN36" s="1">
        <f t="shared" si="10"/>
        <v>355.41108881487639</v>
      </c>
      <c r="AO36" s="5">
        <f t="shared" si="21"/>
        <v>175645.90481571207</v>
      </c>
      <c r="AP36" s="5">
        <f t="shared" si="22"/>
        <v>-36.258666530305618</v>
      </c>
      <c r="AQ36" s="1">
        <f t="shared" si="23"/>
        <v>323.74133346969438</v>
      </c>
      <c r="AR36" s="1">
        <f t="shared" si="24"/>
        <v>323</v>
      </c>
      <c r="AS36" s="1">
        <f t="shared" si="25"/>
        <v>44</v>
      </c>
      <c r="AT36" s="1">
        <f t="shared" si="26"/>
        <v>28.800490899775653</v>
      </c>
    </row>
    <row r="37" spans="1:46" ht="17.25" customHeight="1" x14ac:dyDescent="0.15">
      <c r="A37" s="2" t="str">
        <f t="shared" si="0"/>
        <v/>
      </c>
      <c r="B37" s="63">
        <v>27</v>
      </c>
      <c r="C37" s="64"/>
      <c r="D37" s="65"/>
      <c r="E37" s="66"/>
      <c r="F37" s="67" t="str">
        <f t="shared" si="27"/>
        <v/>
      </c>
      <c r="G37" s="68" t="str">
        <f t="shared" si="28"/>
        <v/>
      </c>
      <c r="H37" s="69" t="str">
        <f t="shared" si="29"/>
        <v/>
      </c>
      <c r="I37" s="70" t="str">
        <f t="shared" si="30"/>
        <v/>
      </c>
      <c r="J37" s="71" t="str">
        <f t="shared" si="31"/>
        <v/>
      </c>
      <c r="K37" s="72" t="str">
        <f t="shared" si="32"/>
        <v/>
      </c>
      <c r="L37" s="73" t="str">
        <f t="shared" si="33"/>
        <v/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">
        <f t="shared" si="11"/>
        <v>0</v>
      </c>
      <c r="AB37" s="1">
        <f t="shared" si="12"/>
        <v>0</v>
      </c>
      <c r="AC37" s="1">
        <f t="shared" si="8"/>
        <v>1</v>
      </c>
      <c r="AE37" s="1">
        <f t="shared" si="9"/>
        <v>0</v>
      </c>
      <c r="AF37" s="1">
        <f t="shared" si="13"/>
        <v>-175082.851</v>
      </c>
      <c r="AG37" s="1">
        <f t="shared" si="14"/>
        <v>14052.727999999999</v>
      </c>
      <c r="AH37" s="1">
        <f t="shared" si="15"/>
        <v>175.41108881487639</v>
      </c>
      <c r="AI37" s="1">
        <f t="shared" si="16"/>
        <v>175.41108881487639</v>
      </c>
      <c r="AJ37" s="1">
        <f t="shared" si="17"/>
        <v>175</v>
      </c>
      <c r="AK37" s="1">
        <f t="shared" si="18"/>
        <v>24</v>
      </c>
      <c r="AL37" s="1">
        <f t="shared" si="19"/>
        <v>39.919733555016059</v>
      </c>
      <c r="AM37" s="1">
        <f t="shared" si="20"/>
        <v>-4.5889111851236066</v>
      </c>
      <c r="AN37" s="1">
        <f t="shared" si="10"/>
        <v>355.41108881487639</v>
      </c>
      <c r="AO37" s="5">
        <f t="shared" si="21"/>
        <v>175645.90481571207</v>
      </c>
      <c r="AP37" s="5">
        <f t="shared" si="22"/>
        <v>-36.258666530305618</v>
      </c>
      <c r="AQ37" s="1">
        <f t="shared" si="23"/>
        <v>323.74133346969438</v>
      </c>
      <c r="AR37" s="1">
        <f t="shared" si="24"/>
        <v>323</v>
      </c>
      <c r="AS37" s="1">
        <f t="shared" si="25"/>
        <v>44</v>
      </c>
      <c r="AT37" s="1">
        <f t="shared" si="26"/>
        <v>28.800490899775653</v>
      </c>
    </row>
    <row r="38" spans="1:46" ht="17.25" customHeight="1" x14ac:dyDescent="0.15">
      <c r="A38" s="2" t="str">
        <f t="shared" si="0"/>
        <v/>
      </c>
      <c r="B38" s="63">
        <v>28</v>
      </c>
      <c r="C38" s="64"/>
      <c r="D38" s="65"/>
      <c r="E38" s="66"/>
      <c r="F38" s="67" t="str">
        <f t="shared" si="27"/>
        <v/>
      </c>
      <c r="G38" s="68" t="str">
        <f t="shared" si="28"/>
        <v/>
      </c>
      <c r="H38" s="69" t="str">
        <f t="shared" si="29"/>
        <v/>
      </c>
      <c r="I38" s="70" t="str">
        <f t="shared" si="30"/>
        <v/>
      </c>
      <c r="J38" s="71" t="str">
        <f t="shared" si="31"/>
        <v/>
      </c>
      <c r="K38" s="72" t="str">
        <f t="shared" si="32"/>
        <v/>
      </c>
      <c r="L38" s="73" t="str">
        <f t="shared" si="33"/>
        <v/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">
        <f t="shared" si="11"/>
        <v>0</v>
      </c>
      <c r="AB38" s="1">
        <f t="shared" si="12"/>
        <v>0</v>
      </c>
      <c r="AC38" s="1">
        <f t="shared" si="8"/>
        <v>1</v>
      </c>
      <c r="AE38" s="1">
        <f t="shared" si="9"/>
        <v>0</v>
      </c>
      <c r="AF38" s="1">
        <f t="shared" si="13"/>
        <v>-175082.851</v>
      </c>
      <c r="AG38" s="1">
        <f t="shared" si="14"/>
        <v>14052.727999999999</v>
      </c>
      <c r="AH38" s="1">
        <f t="shared" si="15"/>
        <v>175.41108881487639</v>
      </c>
      <c r="AI38" s="1">
        <f t="shared" si="16"/>
        <v>175.41108881487639</v>
      </c>
      <c r="AJ38" s="1">
        <f t="shared" si="17"/>
        <v>175</v>
      </c>
      <c r="AK38" s="1">
        <f t="shared" si="18"/>
        <v>24</v>
      </c>
      <c r="AL38" s="1">
        <f t="shared" si="19"/>
        <v>39.919733555016059</v>
      </c>
      <c r="AM38" s="1">
        <f t="shared" si="20"/>
        <v>-4.5889111851236066</v>
      </c>
      <c r="AN38" s="1">
        <f t="shared" si="10"/>
        <v>355.41108881487639</v>
      </c>
      <c r="AO38" s="5">
        <f t="shared" si="21"/>
        <v>175645.90481571207</v>
      </c>
      <c r="AP38" s="5">
        <f t="shared" si="22"/>
        <v>-36.258666530305618</v>
      </c>
      <c r="AQ38" s="1">
        <f t="shared" si="23"/>
        <v>323.74133346969438</v>
      </c>
      <c r="AR38" s="1">
        <f t="shared" si="24"/>
        <v>323</v>
      </c>
      <c r="AS38" s="1">
        <f t="shared" si="25"/>
        <v>44</v>
      </c>
      <c r="AT38" s="1">
        <f t="shared" si="26"/>
        <v>28.800490899775653</v>
      </c>
    </row>
    <row r="39" spans="1:46" ht="17.25" customHeight="1" x14ac:dyDescent="0.15">
      <c r="A39" s="2" t="str">
        <f t="shared" si="0"/>
        <v/>
      </c>
      <c r="B39" s="63">
        <v>29</v>
      </c>
      <c r="C39" s="64"/>
      <c r="D39" s="65"/>
      <c r="E39" s="66"/>
      <c r="F39" s="67" t="str">
        <f t="shared" si="27"/>
        <v/>
      </c>
      <c r="G39" s="68" t="str">
        <f t="shared" si="28"/>
        <v/>
      </c>
      <c r="H39" s="69" t="str">
        <f t="shared" si="29"/>
        <v/>
      </c>
      <c r="I39" s="70" t="str">
        <f t="shared" si="30"/>
        <v/>
      </c>
      <c r="J39" s="71" t="str">
        <f t="shared" si="31"/>
        <v/>
      </c>
      <c r="K39" s="72" t="str">
        <f t="shared" si="32"/>
        <v/>
      </c>
      <c r="L39" s="73" t="str">
        <f t="shared" si="33"/>
        <v/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">
        <f t="shared" si="11"/>
        <v>0</v>
      </c>
      <c r="AB39" s="1">
        <f t="shared" si="12"/>
        <v>0</v>
      </c>
      <c r="AC39" s="1">
        <f t="shared" si="8"/>
        <v>1</v>
      </c>
      <c r="AE39" s="1">
        <f t="shared" si="9"/>
        <v>0</v>
      </c>
      <c r="AF39" s="1">
        <f t="shared" si="13"/>
        <v>-175082.851</v>
      </c>
      <c r="AG39" s="1">
        <f t="shared" si="14"/>
        <v>14052.727999999999</v>
      </c>
      <c r="AH39" s="1">
        <f t="shared" si="15"/>
        <v>175.41108881487639</v>
      </c>
      <c r="AI39" s="1">
        <f t="shared" si="16"/>
        <v>175.41108881487639</v>
      </c>
      <c r="AJ39" s="1">
        <f t="shared" si="17"/>
        <v>175</v>
      </c>
      <c r="AK39" s="1">
        <f t="shared" si="18"/>
        <v>24</v>
      </c>
      <c r="AL39" s="1">
        <f t="shared" si="19"/>
        <v>39.919733555016059</v>
      </c>
      <c r="AM39" s="1">
        <f t="shared" si="20"/>
        <v>-4.5889111851236066</v>
      </c>
      <c r="AN39" s="1">
        <f t="shared" si="10"/>
        <v>355.41108881487639</v>
      </c>
      <c r="AO39" s="5">
        <f t="shared" si="21"/>
        <v>175645.90481571207</v>
      </c>
      <c r="AP39" s="5">
        <f t="shared" si="22"/>
        <v>-36.258666530305618</v>
      </c>
      <c r="AQ39" s="1">
        <f t="shared" si="23"/>
        <v>323.74133346969438</v>
      </c>
      <c r="AR39" s="1">
        <f t="shared" si="24"/>
        <v>323</v>
      </c>
      <c r="AS39" s="1">
        <f t="shared" si="25"/>
        <v>44</v>
      </c>
      <c r="AT39" s="1">
        <f t="shared" si="26"/>
        <v>28.800490899775653</v>
      </c>
    </row>
    <row r="40" spans="1:46" ht="17.25" customHeight="1" x14ac:dyDescent="0.15">
      <c r="A40" s="2" t="str">
        <f t="shared" si="0"/>
        <v/>
      </c>
      <c r="B40" s="74">
        <v>30</v>
      </c>
      <c r="C40" s="75"/>
      <c r="D40" s="76"/>
      <c r="E40" s="77"/>
      <c r="F40" s="78" t="str">
        <f t="shared" si="27"/>
        <v/>
      </c>
      <c r="G40" s="79" t="str">
        <f t="shared" si="28"/>
        <v/>
      </c>
      <c r="H40" s="80" t="str">
        <f t="shared" si="29"/>
        <v/>
      </c>
      <c r="I40" s="81" t="str">
        <f t="shared" si="30"/>
        <v/>
      </c>
      <c r="J40" s="90" t="str">
        <f t="shared" si="31"/>
        <v/>
      </c>
      <c r="K40" s="91" t="str">
        <f t="shared" si="32"/>
        <v/>
      </c>
      <c r="L40" s="92" t="str">
        <f t="shared" si="33"/>
        <v/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">
        <f t="shared" si="11"/>
        <v>0</v>
      </c>
      <c r="AB40" s="1">
        <f t="shared" si="12"/>
        <v>0</v>
      </c>
      <c r="AC40" s="1">
        <f t="shared" si="8"/>
        <v>1</v>
      </c>
      <c r="AE40" s="1">
        <f t="shared" si="9"/>
        <v>0</v>
      </c>
      <c r="AF40" s="1">
        <f t="shared" si="13"/>
        <v>-175082.851</v>
      </c>
      <c r="AG40" s="1">
        <f t="shared" si="14"/>
        <v>14052.727999999999</v>
      </c>
      <c r="AH40" s="1">
        <f t="shared" si="15"/>
        <v>175.41108881487639</v>
      </c>
      <c r="AI40" s="1">
        <f t="shared" si="16"/>
        <v>175.41108881487639</v>
      </c>
      <c r="AJ40" s="1">
        <f t="shared" si="17"/>
        <v>175</v>
      </c>
      <c r="AK40" s="1">
        <f t="shared" si="18"/>
        <v>24</v>
      </c>
      <c r="AL40" s="1">
        <f t="shared" si="19"/>
        <v>39.919733555016059</v>
      </c>
      <c r="AM40" s="1">
        <f t="shared" si="20"/>
        <v>-4.5889111851236066</v>
      </c>
      <c r="AN40" s="1">
        <f t="shared" si="10"/>
        <v>355.41108881487639</v>
      </c>
      <c r="AO40" s="5">
        <f t="shared" si="21"/>
        <v>175645.90481571207</v>
      </c>
      <c r="AP40" s="5">
        <f t="shared" si="22"/>
        <v>-36.258666530305618</v>
      </c>
      <c r="AQ40" s="1">
        <f t="shared" si="23"/>
        <v>323.74133346969438</v>
      </c>
      <c r="AR40" s="1">
        <f t="shared" si="24"/>
        <v>323</v>
      </c>
      <c r="AS40" s="1">
        <f t="shared" si="25"/>
        <v>44</v>
      </c>
      <c r="AT40" s="1">
        <f t="shared" si="26"/>
        <v>28.800490899775653</v>
      </c>
    </row>
    <row r="41" spans="1:46" ht="17.25" customHeight="1" x14ac:dyDescent="0.15">
      <c r="A41" s="2" t="str">
        <f t="shared" si="0"/>
        <v/>
      </c>
      <c r="B41" s="52">
        <v>31</v>
      </c>
      <c r="C41" s="53"/>
      <c r="D41" s="85"/>
      <c r="E41" s="55"/>
      <c r="F41" s="56" t="str">
        <f t="shared" si="27"/>
        <v/>
      </c>
      <c r="G41" s="86" t="str">
        <f t="shared" si="28"/>
        <v/>
      </c>
      <c r="H41" s="58" t="str">
        <f t="shared" si="29"/>
        <v/>
      </c>
      <c r="I41" s="59" t="str">
        <f t="shared" si="30"/>
        <v/>
      </c>
      <c r="J41" s="93" t="str">
        <f t="shared" si="31"/>
        <v/>
      </c>
      <c r="K41" s="94" t="str">
        <f t="shared" si="32"/>
        <v/>
      </c>
      <c r="L41" s="95" t="str">
        <f t="shared" si="33"/>
        <v/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">
        <f t="shared" si="11"/>
        <v>0</v>
      </c>
      <c r="AB41" s="1">
        <f t="shared" si="12"/>
        <v>0</v>
      </c>
      <c r="AC41" s="1">
        <f t="shared" si="8"/>
        <v>1</v>
      </c>
      <c r="AE41" s="1">
        <f t="shared" si="9"/>
        <v>0</v>
      </c>
      <c r="AF41" s="1">
        <f t="shared" si="13"/>
        <v>-175082.851</v>
      </c>
      <c r="AG41" s="1">
        <f t="shared" si="14"/>
        <v>14052.727999999999</v>
      </c>
      <c r="AH41" s="1">
        <f t="shared" si="15"/>
        <v>175.41108881487639</v>
      </c>
      <c r="AI41" s="1">
        <f t="shared" si="16"/>
        <v>175.41108881487639</v>
      </c>
      <c r="AJ41" s="1">
        <f t="shared" si="17"/>
        <v>175</v>
      </c>
      <c r="AK41" s="1">
        <f t="shared" si="18"/>
        <v>24</v>
      </c>
      <c r="AL41" s="1">
        <f t="shared" si="19"/>
        <v>39.919733555016059</v>
      </c>
      <c r="AM41" s="1">
        <f t="shared" si="20"/>
        <v>-4.5889111851236066</v>
      </c>
      <c r="AN41" s="1">
        <f t="shared" si="10"/>
        <v>355.41108881487639</v>
      </c>
      <c r="AO41" s="5">
        <f t="shared" si="21"/>
        <v>175645.90481571207</v>
      </c>
      <c r="AP41" s="5">
        <f t="shared" si="22"/>
        <v>-36.258666530305618</v>
      </c>
      <c r="AQ41" s="1">
        <f t="shared" si="23"/>
        <v>323.74133346969438</v>
      </c>
      <c r="AR41" s="1">
        <f t="shared" si="24"/>
        <v>323</v>
      </c>
      <c r="AS41" s="1">
        <f t="shared" si="25"/>
        <v>44</v>
      </c>
      <c r="AT41" s="1">
        <f t="shared" si="26"/>
        <v>28.800490899775653</v>
      </c>
    </row>
    <row r="42" spans="1:46" ht="17.25" customHeight="1" x14ac:dyDescent="0.15">
      <c r="A42" s="2" t="str">
        <f t="shared" si="0"/>
        <v/>
      </c>
      <c r="B42" s="63">
        <v>32</v>
      </c>
      <c r="C42" s="64"/>
      <c r="D42" s="65"/>
      <c r="E42" s="66"/>
      <c r="F42" s="67" t="str">
        <f t="shared" si="27"/>
        <v/>
      </c>
      <c r="G42" s="68" t="str">
        <f t="shared" si="28"/>
        <v/>
      </c>
      <c r="H42" s="69" t="str">
        <f t="shared" si="29"/>
        <v/>
      </c>
      <c r="I42" s="70" t="str">
        <f t="shared" si="30"/>
        <v/>
      </c>
      <c r="J42" s="71" t="str">
        <f t="shared" si="31"/>
        <v/>
      </c>
      <c r="K42" s="72" t="str">
        <f t="shared" si="32"/>
        <v/>
      </c>
      <c r="L42" s="73" t="str">
        <f t="shared" si="33"/>
        <v/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">
        <f t="shared" si="11"/>
        <v>0</v>
      </c>
      <c r="AB42" s="1">
        <f t="shared" si="12"/>
        <v>0</v>
      </c>
      <c r="AC42" s="1">
        <f t="shared" si="8"/>
        <v>1</v>
      </c>
      <c r="AE42" s="1">
        <f t="shared" si="9"/>
        <v>0</v>
      </c>
      <c r="AF42" s="1">
        <f t="shared" si="13"/>
        <v>-175082.851</v>
      </c>
      <c r="AG42" s="1">
        <f t="shared" si="14"/>
        <v>14052.727999999999</v>
      </c>
      <c r="AH42" s="1">
        <f t="shared" si="15"/>
        <v>175.41108881487639</v>
      </c>
      <c r="AI42" s="1">
        <f t="shared" si="16"/>
        <v>175.41108881487639</v>
      </c>
      <c r="AJ42" s="1">
        <f t="shared" si="17"/>
        <v>175</v>
      </c>
      <c r="AK42" s="1">
        <f t="shared" si="18"/>
        <v>24</v>
      </c>
      <c r="AL42" s="1">
        <f t="shared" si="19"/>
        <v>39.919733555016059</v>
      </c>
      <c r="AM42" s="1">
        <f t="shared" si="20"/>
        <v>-4.5889111851236066</v>
      </c>
      <c r="AN42" s="1">
        <f t="shared" si="10"/>
        <v>355.41108881487639</v>
      </c>
      <c r="AO42" s="5">
        <f t="shared" si="21"/>
        <v>175645.90481571207</v>
      </c>
      <c r="AP42" s="5">
        <f t="shared" si="22"/>
        <v>-36.258666530305618</v>
      </c>
      <c r="AQ42" s="1">
        <f t="shared" si="23"/>
        <v>323.74133346969438</v>
      </c>
      <c r="AR42" s="1">
        <f t="shared" si="24"/>
        <v>323</v>
      </c>
      <c r="AS42" s="1">
        <f t="shared" si="25"/>
        <v>44</v>
      </c>
      <c r="AT42" s="1">
        <f t="shared" si="26"/>
        <v>28.800490899775653</v>
      </c>
    </row>
    <row r="43" spans="1:46" ht="17.25" customHeight="1" x14ac:dyDescent="0.15">
      <c r="A43" s="2" t="str">
        <f t="shared" si="0"/>
        <v/>
      </c>
      <c r="B43" s="63">
        <v>33</v>
      </c>
      <c r="C43" s="64"/>
      <c r="D43" s="65"/>
      <c r="E43" s="66"/>
      <c r="F43" s="67" t="str">
        <f t="shared" si="27"/>
        <v/>
      </c>
      <c r="G43" s="68" t="str">
        <f t="shared" si="28"/>
        <v/>
      </c>
      <c r="H43" s="69" t="str">
        <f t="shared" si="29"/>
        <v/>
      </c>
      <c r="I43" s="70" t="str">
        <f t="shared" si="30"/>
        <v/>
      </c>
      <c r="J43" s="71" t="str">
        <f t="shared" si="31"/>
        <v/>
      </c>
      <c r="K43" s="72" t="str">
        <f t="shared" si="32"/>
        <v/>
      </c>
      <c r="L43" s="73" t="str">
        <f t="shared" si="33"/>
        <v/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">
        <f t="shared" si="11"/>
        <v>0</v>
      </c>
      <c r="AB43" s="1">
        <f t="shared" si="12"/>
        <v>0</v>
      </c>
      <c r="AC43" s="1">
        <f t="shared" si="8"/>
        <v>1</v>
      </c>
      <c r="AE43" s="1">
        <f t="shared" si="9"/>
        <v>0</v>
      </c>
      <c r="AF43" s="1">
        <f t="shared" si="13"/>
        <v>-175082.851</v>
      </c>
      <c r="AG43" s="1">
        <f t="shared" si="14"/>
        <v>14052.727999999999</v>
      </c>
      <c r="AH43" s="1">
        <f t="shared" si="15"/>
        <v>175.41108881487639</v>
      </c>
      <c r="AI43" s="1">
        <f t="shared" si="16"/>
        <v>175.41108881487639</v>
      </c>
      <c r="AJ43" s="1">
        <f t="shared" si="17"/>
        <v>175</v>
      </c>
      <c r="AK43" s="1">
        <f t="shared" si="18"/>
        <v>24</v>
      </c>
      <c r="AL43" s="1">
        <f t="shared" si="19"/>
        <v>39.919733555016059</v>
      </c>
      <c r="AM43" s="1">
        <f t="shared" si="20"/>
        <v>-4.5889111851236066</v>
      </c>
      <c r="AN43" s="1">
        <f t="shared" si="10"/>
        <v>355.41108881487639</v>
      </c>
      <c r="AO43" s="5">
        <f t="shared" si="21"/>
        <v>175645.90481571207</v>
      </c>
      <c r="AP43" s="5">
        <f t="shared" si="22"/>
        <v>-36.258666530305618</v>
      </c>
      <c r="AQ43" s="1">
        <f t="shared" si="23"/>
        <v>323.74133346969438</v>
      </c>
      <c r="AR43" s="1">
        <f t="shared" si="24"/>
        <v>323</v>
      </c>
      <c r="AS43" s="1">
        <f t="shared" si="25"/>
        <v>44</v>
      </c>
      <c r="AT43" s="1">
        <f t="shared" si="26"/>
        <v>28.800490899775653</v>
      </c>
    </row>
    <row r="44" spans="1:46" ht="17.25" customHeight="1" x14ac:dyDescent="0.15">
      <c r="A44" s="2" t="str">
        <f t="shared" si="0"/>
        <v/>
      </c>
      <c r="B44" s="63">
        <v>34</v>
      </c>
      <c r="C44" s="64"/>
      <c r="D44" s="65"/>
      <c r="E44" s="66"/>
      <c r="F44" s="67" t="str">
        <f t="shared" si="27"/>
        <v/>
      </c>
      <c r="G44" s="68" t="str">
        <f t="shared" si="28"/>
        <v/>
      </c>
      <c r="H44" s="69" t="str">
        <f t="shared" si="29"/>
        <v/>
      </c>
      <c r="I44" s="70" t="str">
        <f t="shared" si="30"/>
        <v/>
      </c>
      <c r="J44" s="71" t="str">
        <f t="shared" si="31"/>
        <v/>
      </c>
      <c r="K44" s="72" t="str">
        <f t="shared" si="32"/>
        <v/>
      </c>
      <c r="L44" s="73" t="str">
        <f t="shared" si="33"/>
        <v/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">
        <f t="shared" si="11"/>
        <v>0</v>
      </c>
      <c r="AB44" s="1">
        <f t="shared" si="12"/>
        <v>0</v>
      </c>
      <c r="AC44" s="1">
        <f t="shared" si="8"/>
        <v>1</v>
      </c>
      <c r="AE44" s="1">
        <f t="shared" si="9"/>
        <v>0</v>
      </c>
      <c r="AF44" s="1">
        <f t="shared" si="13"/>
        <v>-175082.851</v>
      </c>
      <c r="AG44" s="1">
        <f t="shared" si="14"/>
        <v>14052.727999999999</v>
      </c>
      <c r="AH44" s="1">
        <f t="shared" si="15"/>
        <v>175.41108881487639</v>
      </c>
      <c r="AI44" s="1">
        <f t="shared" si="16"/>
        <v>175.41108881487639</v>
      </c>
      <c r="AJ44" s="1">
        <f t="shared" si="17"/>
        <v>175</v>
      </c>
      <c r="AK44" s="1">
        <f t="shared" si="18"/>
        <v>24</v>
      </c>
      <c r="AL44" s="1">
        <f t="shared" si="19"/>
        <v>39.919733555016059</v>
      </c>
      <c r="AM44" s="1">
        <f t="shared" si="20"/>
        <v>-4.5889111851236066</v>
      </c>
      <c r="AN44" s="1">
        <f t="shared" si="10"/>
        <v>355.41108881487639</v>
      </c>
      <c r="AO44" s="5">
        <f t="shared" si="21"/>
        <v>175645.90481571207</v>
      </c>
      <c r="AP44" s="5">
        <f t="shared" si="22"/>
        <v>-36.258666530305618</v>
      </c>
      <c r="AQ44" s="1">
        <f t="shared" si="23"/>
        <v>323.74133346969438</v>
      </c>
      <c r="AR44" s="1">
        <f t="shared" si="24"/>
        <v>323</v>
      </c>
      <c r="AS44" s="1">
        <f t="shared" si="25"/>
        <v>44</v>
      </c>
      <c r="AT44" s="1">
        <f t="shared" si="26"/>
        <v>28.800490899775653</v>
      </c>
    </row>
    <row r="45" spans="1:46" ht="17.25" customHeight="1" thickBot="1" x14ac:dyDescent="0.2">
      <c r="A45" s="2" t="str">
        <f t="shared" si="0"/>
        <v/>
      </c>
      <c r="B45" s="100">
        <v>35</v>
      </c>
      <c r="C45" s="101"/>
      <c r="D45" s="102"/>
      <c r="E45" s="103"/>
      <c r="F45" s="104" t="str">
        <f t="shared" si="27"/>
        <v/>
      </c>
      <c r="G45" s="105" t="str">
        <f t="shared" si="28"/>
        <v/>
      </c>
      <c r="H45" s="106" t="str">
        <f t="shared" si="29"/>
        <v/>
      </c>
      <c r="I45" s="107" t="str">
        <f t="shared" si="30"/>
        <v/>
      </c>
      <c r="J45" s="108" t="str">
        <f t="shared" si="31"/>
        <v/>
      </c>
      <c r="K45" s="109" t="str">
        <f t="shared" si="32"/>
        <v/>
      </c>
      <c r="L45" s="110" t="str">
        <f t="shared" si="33"/>
        <v/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">
        <f t="shared" si="11"/>
        <v>0</v>
      </c>
      <c r="AB45" s="1">
        <f t="shared" si="12"/>
        <v>0</v>
      </c>
      <c r="AC45" s="1">
        <f t="shared" si="8"/>
        <v>1</v>
      </c>
      <c r="AE45" s="1">
        <f t="shared" si="9"/>
        <v>0</v>
      </c>
      <c r="AF45" s="1">
        <f t="shared" si="13"/>
        <v>-175082.851</v>
      </c>
      <c r="AG45" s="1">
        <f t="shared" si="14"/>
        <v>14052.727999999999</v>
      </c>
      <c r="AH45" s="1">
        <f t="shared" si="15"/>
        <v>175.41108881487639</v>
      </c>
      <c r="AI45" s="1">
        <f t="shared" si="16"/>
        <v>175.41108881487639</v>
      </c>
      <c r="AJ45" s="1">
        <f t="shared" si="17"/>
        <v>175</v>
      </c>
      <c r="AK45" s="1">
        <f t="shared" si="18"/>
        <v>24</v>
      </c>
      <c r="AL45" s="1">
        <f t="shared" si="19"/>
        <v>39.919733555016059</v>
      </c>
      <c r="AM45" s="1">
        <f t="shared" si="20"/>
        <v>-4.5889111851236066</v>
      </c>
      <c r="AN45" s="1">
        <f t="shared" si="10"/>
        <v>355.41108881487639</v>
      </c>
      <c r="AO45" s="5">
        <f t="shared" si="21"/>
        <v>175645.90481571207</v>
      </c>
      <c r="AP45" s="5">
        <f t="shared" si="22"/>
        <v>-36.258666530305618</v>
      </c>
      <c r="AQ45" s="1">
        <f t="shared" si="23"/>
        <v>323.74133346969438</v>
      </c>
      <c r="AR45" s="1">
        <f t="shared" si="24"/>
        <v>323</v>
      </c>
      <c r="AS45" s="1">
        <f t="shared" si="25"/>
        <v>44</v>
      </c>
      <c r="AT45" s="1">
        <f t="shared" si="26"/>
        <v>28.800490899775653</v>
      </c>
    </row>
    <row r="46" spans="1:46" ht="30.75" customHeight="1" thickTop="1" x14ac:dyDescent="0.15">
      <c r="D46" s="8"/>
      <c r="E46" s="5"/>
      <c r="F46" s="8"/>
      <c r="G46" s="9"/>
      <c r="H46" s="10"/>
      <c r="I46" s="5"/>
      <c r="J46" s="136"/>
      <c r="K46" s="136"/>
      <c r="L46" s="136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46" x14ac:dyDescent="0.15">
      <c r="C47" s="24"/>
      <c r="D47" s="22"/>
    </row>
  </sheetData>
  <sheetProtection algorithmName="SHA-512" hashValue="0BD2jDLMgyGC1OtC4m68jWD2xAihn4545qV1g6B/isIrmdS6IlR9diSMWxOtEK1wzPjU9mx7InQogIQ1ZuxgTw==" saltValue="JeBOuk6+Be70cC7mPJtCPw==" spinCount="100000" sheet="1" objects="1" scenarios="1"/>
  <customSheetViews>
    <customSheetView guid="{016F17F8-03BD-45D1-A236-5744126E1E4E}" showRuler="0">
      <pageMargins left="0.75" right="0.75" top="1" bottom="1" header="0.51200000000000001" footer="0.51200000000000001"/>
      <headerFooter alignWithMargins="0"/>
    </customSheetView>
  </customSheetViews>
  <mergeCells count="17">
    <mergeCell ref="D8:E8"/>
    <mergeCell ref="J46:L46"/>
    <mergeCell ref="B9:C10"/>
    <mergeCell ref="F9:H9"/>
    <mergeCell ref="D9:E9"/>
    <mergeCell ref="I9:I10"/>
    <mergeCell ref="J9:L9"/>
    <mergeCell ref="J7:L7"/>
    <mergeCell ref="B4:C5"/>
    <mergeCell ref="D4:E4"/>
    <mergeCell ref="F4:H4"/>
    <mergeCell ref="I4:I5"/>
    <mergeCell ref="D2:I2"/>
    <mergeCell ref="J2:L2"/>
    <mergeCell ref="B3:C3"/>
    <mergeCell ref="D3:L3"/>
    <mergeCell ref="J4:L5"/>
  </mergeCells>
  <phoneticPr fontId="1"/>
  <pageMargins left="0.70866141732283472" right="0.59055118110236227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逆トラバース</vt:lpstr>
      <vt:lpstr>逆トラバース!Print_Area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2021-01-26T10:20:12Z</cp:lastPrinted>
  <dcterms:created xsi:type="dcterms:W3CDTF">1997-01-08T22:48:59Z</dcterms:created>
  <dcterms:modified xsi:type="dcterms:W3CDTF">2021-01-26T13:07:41Z</dcterms:modified>
</cp:coreProperties>
</file>