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inetpub\wwwroot\Asakaze.net\excel\"/>
    </mc:Choice>
  </mc:AlternateContent>
  <xr:revisionPtr revIDLastSave="0" documentId="8_{CE184BEF-B8CF-44B6-9D8E-75F57B5E6153}" xr6:coauthVersionLast="46" xr6:coauthVersionMax="46" xr10:uidLastSave="{00000000-0000-0000-0000-000000000000}"/>
  <workbookProtection workbookPassword="E166" lockStructure="1"/>
  <bookViews>
    <workbookView showSheetTabs="0" xWindow="465" yWindow="420" windowWidth="28335" windowHeight="16440"/>
  </bookViews>
  <sheets>
    <sheet name="トラバー(閉・結)" sheetId="13" r:id="rId1"/>
  </sheets>
  <definedNames>
    <definedName name="_xlnm.Print_Area" localSheetId="0">'トラバー(閉・結)'!$B$2:$Q$46</definedName>
  </definedNames>
  <calcPr calcId="181029"/>
  <customWorkbookViews>
    <customWorkbookView name="あさかぜ０１" guid="{016F17F8-03BD-45D1-A236-5744126E1E4E}" maximized="1" windowWidth="1020" windowHeight="607" activeSheetId="1"/>
  </customWorkbookViews>
</workbook>
</file>

<file path=xl/calcChain.xml><?xml version="1.0" encoding="utf-8"?>
<calcChain xmlns="http://schemas.openxmlformats.org/spreadsheetml/2006/main">
  <c r="D2" i="13" l="1"/>
  <c r="AF5" i="13"/>
  <c r="AB6" i="13"/>
  <c r="AC6" i="13"/>
  <c r="AD6" i="13"/>
  <c r="AE6" i="13"/>
  <c r="AJ6" i="13"/>
  <c r="AK6" i="13"/>
  <c r="M7" i="13"/>
  <c r="AB7" i="13"/>
  <c r="AJ7" i="13" s="1"/>
  <c r="AK7" i="13" s="1"/>
  <c r="AK12" i="13" s="1"/>
  <c r="AC7" i="13"/>
  <c r="B8" i="13"/>
  <c r="H8" i="13"/>
  <c r="O8" i="13"/>
  <c r="AB8" i="13"/>
  <c r="AC8" i="13"/>
  <c r="AO8" i="13"/>
  <c r="AP8" i="13"/>
  <c r="AA12" i="13"/>
  <c r="A12" i="13" s="1"/>
  <c r="AB12" i="13"/>
  <c r="AC12" i="13"/>
  <c r="AD12" i="13"/>
  <c r="AE12" i="13"/>
  <c r="AJ12" i="13"/>
  <c r="AQ12" i="13"/>
  <c r="AQ13" i="13" s="1"/>
  <c r="AQ14" i="13" s="1"/>
  <c r="AQ15" i="13" s="1"/>
  <c r="AQ16" i="13" s="1"/>
  <c r="AQ17" i="13" s="1"/>
  <c r="AQ18" i="13" s="1"/>
  <c r="AQ19" i="13" s="1"/>
  <c r="AQ20" i="13" s="1"/>
  <c r="AQ21" i="13" s="1"/>
  <c r="AQ22" i="13" s="1"/>
  <c r="AQ23" i="13" s="1"/>
  <c r="AQ24" i="13" s="1"/>
  <c r="AQ25" i="13" s="1"/>
  <c r="AQ26" i="13" s="1"/>
  <c r="AQ27" i="13" s="1"/>
  <c r="AQ28" i="13" s="1"/>
  <c r="AQ29" i="13" s="1"/>
  <c r="AQ30" i="13" s="1"/>
  <c r="AQ31" i="13" s="1"/>
  <c r="AQ32" i="13" s="1"/>
  <c r="AQ33" i="13" s="1"/>
  <c r="AQ34" i="13" s="1"/>
  <c r="AQ35" i="13" s="1"/>
  <c r="AQ36" i="13" s="1"/>
  <c r="AQ37" i="13" s="1"/>
  <c r="AQ38" i="13" s="1"/>
  <c r="AQ39" i="13" s="1"/>
  <c r="AQ40" i="13" s="1"/>
  <c r="AQ41" i="13" s="1"/>
  <c r="AA13" i="13"/>
  <c r="A13" i="13" s="1"/>
  <c r="AB13" i="13"/>
  <c r="AC13" i="13"/>
  <c r="AD13" i="13"/>
  <c r="AE13" i="13"/>
  <c r="AH13" i="13"/>
  <c r="AJ13" i="13"/>
  <c r="AA14" i="13"/>
  <c r="A14" i="13" s="1"/>
  <c r="AB14" i="13"/>
  <c r="AC14" i="13"/>
  <c r="AD14" i="13"/>
  <c r="AE14" i="13"/>
  <c r="AH14" i="13"/>
  <c r="AJ14" i="13"/>
  <c r="AA15" i="13"/>
  <c r="A15" i="13" s="1"/>
  <c r="AB15" i="13"/>
  <c r="AC15" i="13"/>
  <c r="AD15" i="13"/>
  <c r="AE15" i="13"/>
  <c r="AH15" i="13"/>
  <c r="AJ15" i="13"/>
  <c r="A16" i="13"/>
  <c r="AA16" i="13"/>
  <c r="AB16" i="13"/>
  <c r="AC16" i="13"/>
  <c r="AD16" i="13"/>
  <c r="AE16" i="13"/>
  <c r="AH16" i="13"/>
  <c r="AH17" i="13" s="1"/>
  <c r="AH18" i="13" s="1"/>
  <c r="AH19" i="13" s="1"/>
  <c r="AH20" i="13" s="1"/>
  <c r="AH21" i="13" s="1"/>
  <c r="AH22" i="13" s="1"/>
  <c r="AH23" i="13" s="1"/>
  <c r="AH24" i="13" s="1"/>
  <c r="AH25" i="13" s="1"/>
  <c r="AH26" i="13" s="1"/>
  <c r="AH27" i="13" s="1"/>
  <c r="AH28" i="13" s="1"/>
  <c r="AH29" i="13" s="1"/>
  <c r="AH30" i="13" s="1"/>
  <c r="AH31" i="13" s="1"/>
  <c r="AH32" i="13" s="1"/>
  <c r="AH33" i="13" s="1"/>
  <c r="AH34" i="13" s="1"/>
  <c r="AH35" i="13" s="1"/>
  <c r="AH36" i="13" s="1"/>
  <c r="AH37" i="13" s="1"/>
  <c r="AH38" i="13" s="1"/>
  <c r="AH39" i="13" s="1"/>
  <c r="AH40" i="13" s="1"/>
  <c r="AH41" i="13" s="1"/>
  <c r="AH42" i="13" s="1"/>
  <c r="AH43" i="13" s="1"/>
  <c r="AH44" i="13" s="1"/>
  <c r="AH45" i="13" s="1"/>
  <c r="AH46" i="13" s="1"/>
  <c r="AJ16" i="13"/>
  <c r="AA17" i="13"/>
  <c r="A17" i="13" s="1"/>
  <c r="AB17" i="13"/>
  <c r="AC17" i="13"/>
  <c r="AD17" i="13"/>
  <c r="AE17" i="13"/>
  <c r="AJ17" i="13"/>
  <c r="AA18" i="13"/>
  <c r="A18" i="13" s="1"/>
  <c r="AB18" i="13"/>
  <c r="AC18" i="13"/>
  <c r="AD18" i="13"/>
  <c r="AE18" i="13"/>
  <c r="AJ18" i="13"/>
  <c r="AA19" i="13"/>
  <c r="A19" i="13" s="1"/>
  <c r="AB19" i="13"/>
  <c r="AC19" i="13"/>
  <c r="AD19" i="13"/>
  <c r="AE19" i="13"/>
  <c r="AJ19" i="13"/>
  <c r="A20" i="13"/>
  <c r="AA20" i="13"/>
  <c r="AB20" i="13"/>
  <c r="AC20" i="13"/>
  <c r="AD20" i="13"/>
  <c r="AE20" i="13"/>
  <c r="AJ20" i="13"/>
  <c r="AA21" i="13"/>
  <c r="A21" i="13" s="1"/>
  <c r="AB21" i="13"/>
  <c r="AC21" i="13"/>
  <c r="AD21" i="13"/>
  <c r="AE21" i="13"/>
  <c r="AJ21" i="13"/>
  <c r="AA22" i="13"/>
  <c r="A22" i="13" s="1"/>
  <c r="AB22" i="13"/>
  <c r="AC22" i="13"/>
  <c r="AD22" i="13"/>
  <c r="AE22" i="13"/>
  <c r="AJ22" i="13"/>
  <c r="AA23" i="13"/>
  <c r="A23" i="13" s="1"/>
  <c r="AB23" i="13"/>
  <c r="AC23" i="13"/>
  <c r="AD23" i="13"/>
  <c r="AE23" i="13"/>
  <c r="AJ23" i="13"/>
  <c r="A24" i="13"/>
  <c r="AA24" i="13"/>
  <c r="AB24" i="13"/>
  <c r="AC24" i="13"/>
  <c r="AD24" i="13"/>
  <c r="AE24" i="13"/>
  <c r="AJ24" i="13"/>
  <c r="AA25" i="13"/>
  <c r="A25" i="13" s="1"/>
  <c r="AB25" i="13"/>
  <c r="AC25" i="13"/>
  <c r="AD25" i="13"/>
  <c r="AE25" i="13"/>
  <c r="AJ25" i="13"/>
  <c r="AA26" i="13"/>
  <c r="A26" i="13" s="1"/>
  <c r="AB26" i="13"/>
  <c r="AC26" i="13"/>
  <c r="AD26" i="13"/>
  <c r="AE26" i="13"/>
  <c r="AJ26" i="13"/>
  <c r="AA27" i="13"/>
  <c r="A27" i="13" s="1"/>
  <c r="AB27" i="13"/>
  <c r="AC27" i="13"/>
  <c r="AD27" i="13"/>
  <c r="AE27" i="13"/>
  <c r="AJ27" i="13"/>
  <c r="A28" i="13"/>
  <c r="AA28" i="13"/>
  <c r="AB28" i="13"/>
  <c r="AC28" i="13"/>
  <c r="AD28" i="13"/>
  <c r="AE28" i="13"/>
  <c r="AJ28" i="13"/>
  <c r="A29" i="13"/>
  <c r="AA29" i="13"/>
  <c r="AB29" i="13"/>
  <c r="AC29" i="13"/>
  <c r="AD29" i="13"/>
  <c r="AE29" i="13"/>
  <c r="AJ29" i="13"/>
  <c r="AA30" i="13"/>
  <c r="A30" i="13" s="1"/>
  <c r="AB30" i="13"/>
  <c r="AC30" i="13"/>
  <c r="AD30" i="13"/>
  <c r="AE30" i="13"/>
  <c r="AJ30" i="13"/>
  <c r="AA31" i="13"/>
  <c r="A31" i="13" s="1"/>
  <c r="AB31" i="13"/>
  <c r="AC31" i="13"/>
  <c r="AD31" i="13"/>
  <c r="AE31" i="13"/>
  <c r="AJ31" i="13"/>
  <c r="A32" i="13"/>
  <c r="AA32" i="13"/>
  <c r="AB32" i="13"/>
  <c r="AC32" i="13"/>
  <c r="AD32" i="13"/>
  <c r="AE32" i="13"/>
  <c r="AJ32" i="13"/>
  <c r="AA33" i="13"/>
  <c r="A33" i="13" s="1"/>
  <c r="AB33" i="13"/>
  <c r="AC33" i="13"/>
  <c r="AD33" i="13"/>
  <c r="AE33" i="13"/>
  <c r="AJ33" i="13"/>
  <c r="AA34" i="13"/>
  <c r="A34" i="13" s="1"/>
  <c r="AB34" i="13"/>
  <c r="AC34" i="13"/>
  <c r="AD34" i="13"/>
  <c r="AE34" i="13"/>
  <c r="AJ34" i="13"/>
  <c r="AA35" i="13"/>
  <c r="A35" i="13" s="1"/>
  <c r="AB35" i="13"/>
  <c r="AC35" i="13"/>
  <c r="AD35" i="13"/>
  <c r="AE35" i="13"/>
  <c r="AJ35" i="13"/>
  <c r="AA36" i="13"/>
  <c r="A36" i="13" s="1"/>
  <c r="AB36" i="13"/>
  <c r="AC36" i="13"/>
  <c r="AD36" i="13"/>
  <c r="AE36" i="13"/>
  <c r="AJ36" i="13"/>
  <c r="A37" i="13"/>
  <c r="AA37" i="13"/>
  <c r="AB37" i="13"/>
  <c r="AC37" i="13"/>
  <c r="AD37" i="13"/>
  <c r="AE37" i="13"/>
  <c r="AJ37" i="13"/>
  <c r="AA38" i="13"/>
  <c r="A38" i="13" s="1"/>
  <c r="AB38" i="13"/>
  <c r="AC38" i="13"/>
  <c r="AD38" i="13"/>
  <c r="AE38" i="13"/>
  <c r="AJ38" i="13"/>
  <c r="AA39" i="13"/>
  <c r="A39" i="13" s="1"/>
  <c r="AB39" i="13"/>
  <c r="AC39" i="13"/>
  <c r="AD39" i="13"/>
  <c r="AE39" i="13"/>
  <c r="AJ39" i="13"/>
  <c r="A40" i="13"/>
  <c r="AA40" i="13"/>
  <c r="AB40" i="13"/>
  <c r="AC40" i="13"/>
  <c r="AD40" i="13"/>
  <c r="AE40" i="13"/>
  <c r="AJ40" i="13"/>
  <c r="AA41" i="13"/>
  <c r="A41" i="13" s="1"/>
  <c r="AB41" i="13"/>
  <c r="AC41" i="13"/>
  <c r="AD41" i="13"/>
  <c r="AE41" i="13"/>
  <c r="AJ41" i="13"/>
  <c r="AA42" i="13"/>
  <c r="A42" i="13" s="1"/>
  <c r="AB42" i="13"/>
  <c r="AC42" i="13"/>
  <c r="AD42" i="13"/>
  <c r="AE42" i="13"/>
  <c r="AJ42" i="13"/>
  <c r="AQ42" i="13"/>
  <c r="AA43" i="13"/>
  <c r="A43" i="13" s="1"/>
  <c r="AB43" i="13"/>
  <c r="AC43" i="13"/>
  <c r="AD43" i="13"/>
  <c r="AE43" i="13"/>
  <c r="AJ43" i="13"/>
  <c r="AQ43" i="13"/>
  <c r="AQ44" i="13" s="1"/>
  <c r="AQ45" i="13" s="1"/>
  <c r="AQ46" i="13" s="1"/>
  <c r="AA44" i="13"/>
  <c r="A44" i="13" s="1"/>
  <c r="AB44" i="13"/>
  <c r="AC44" i="13"/>
  <c r="AD44" i="13"/>
  <c r="AE44" i="13"/>
  <c r="AJ44" i="13"/>
  <c r="A45" i="13"/>
  <c r="AA45" i="13"/>
  <c r="AB45" i="13"/>
  <c r="AC45" i="13"/>
  <c r="AD45" i="13"/>
  <c r="AE45" i="13"/>
  <c r="AJ45" i="13"/>
  <c r="AA46" i="13"/>
  <c r="A46" i="13" s="1"/>
  <c r="AB46" i="13"/>
  <c r="AC46" i="13"/>
  <c r="AD46" i="13"/>
  <c r="AE46" i="13"/>
  <c r="AJ46" i="13"/>
  <c r="AP12" i="13" l="1"/>
  <c r="AL12" i="13"/>
  <c r="AJ5" i="13"/>
  <c r="D9" i="13" l="1"/>
  <c r="AF6" i="13"/>
  <c r="AO12" i="13"/>
  <c r="AK13" i="13"/>
  <c r="AL13" i="13" s="1"/>
  <c r="AM13" i="13" l="1"/>
  <c r="AN13" i="13"/>
  <c r="AP13" i="13" s="1"/>
  <c r="AK14" i="13"/>
  <c r="AL14" i="13" s="1"/>
  <c r="AF16" i="13"/>
  <c r="AF20" i="13"/>
  <c r="AF24" i="13"/>
  <c r="AF28" i="13"/>
  <c r="AF32" i="13"/>
  <c r="AF36" i="13"/>
  <c r="AF40" i="13"/>
  <c r="AF44" i="13"/>
  <c r="K7" i="13"/>
  <c r="AF8" i="13"/>
  <c r="AF15" i="13"/>
  <c r="AF19" i="13"/>
  <c r="AF23" i="13"/>
  <c r="AF27" i="13"/>
  <c r="AF31" i="13"/>
  <c r="AF35" i="13"/>
  <c r="AF39" i="13"/>
  <c r="AF43" i="13"/>
  <c r="AQ8" i="13"/>
  <c r="AF12" i="13"/>
  <c r="AG12" i="13" s="1"/>
  <c r="AF14" i="13"/>
  <c r="AF18" i="13"/>
  <c r="AF22" i="13"/>
  <c r="AF26" i="13"/>
  <c r="AF30" i="13"/>
  <c r="AF34" i="13"/>
  <c r="AF38" i="13"/>
  <c r="AF42" i="13"/>
  <c r="H7" i="13"/>
  <c r="AF13" i="13"/>
  <c r="AF46" i="13"/>
  <c r="AF41" i="13"/>
  <c r="AF21" i="13"/>
  <c r="AF45" i="13"/>
  <c r="AF25" i="13"/>
  <c r="AF29" i="13"/>
  <c r="AF37" i="13"/>
  <c r="AF33" i="13"/>
  <c r="AF17" i="13"/>
  <c r="AO13" i="13"/>
  <c r="J7" i="13" l="1"/>
  <c r="I7" i="13"/>
  <c r="AM14" i="13"/>
  <c r="AN14" i="13"/>
  <c r="AP14" i="13" s="1"/>
  <c r="AK15" i="13"/>
  <c r="AL15" i="13" s="1"/>
  <c r="AO14" i="13"/>
  <c r="AI12" i="13"/>
  <c r="AG13" i="13"/>
  <c r="AI13" i="13" l="1"/>
  <c r="AG14" i="13"/>
  <c r="AK16" i="13"/>
  <c r="AL16" i="13" s="1"/>
  <c r="AN15" i="13"/>
  <c r="AP15" i="13" s="1"/>
  <c r="AM15" i="13"/>
  <c r="AO15" i="13" s="1"/>
  <c r="H12" i="13"/>
  <c r="K12" i="13"/>
  <c r="AK17" i="13" l="1"/>
  <c r="AL17" i="13" s="1"/>
  <c r="AM16" i="13"/>
  <c r="AO16" i="13" s="1"/>
  <c r="AN16" i="13"/>
  <c r="AP16" i="13" s="1"/>
  <c r="AG15" i="13"/>
  <c r="AI14" i="13"/>
  <c r="H13" i="13"/>
  <c r="AT13" i="13"/>
  <c r="AR13" i="13"/>
  <c r="K13" i="13"/>
  <c r="AO17" i="13" l="1"/>
  <c r="H14" i="13"/>
  <c r="K14" i="13"/>
  <c r="AR14" i="13"/>
  <c r="AS14" i="13"/>
  <c r="AT14" i="13"/>
  <c r="AM17" i="13"/>
  <c r="AN17" i="13"/>
  <c r="AP17" i="13" s="1"/>
  <c r="AK18" i="13"/>
  <c r="AL18" i="13" s="1"/>
  <c r="AG16" i="13"/>
  <c r="AI15" i="13"/>
  <c r="AS13" i="13"/>
  <c r="AI16" i="13" l="1"/>
  <c r="AG17" i="13"/>
  <c r="H15" i="13"/>
  <c r="K15" i="13"/>
  <c r="AR15" i="13"/>
  <c r="AS15" i="13"/>
  <c r="AT15" i="13"/>
  <c r="AM18" i="13"/>
  <c r="AO18" i="13" s="1"/>
  <c r="AN18" i="13"/>
  <c r="AP18" i="13" s="1"/>
  <c r="AK19" i="13"/>
  <c r="AL19" i="13" s="1"/>
  <c r="AI17" i="13" l="1"/>
  <c r="AG18" i="13"/>
  <c r="K16" i="13"/>
  <c r="AR16" i="13"/>
  <c r="AS16" i="13"/>
  <c r="AT16" i="13"/>
  <c r="H16" i="13"/>
  <c r="AK20" i="13"/>
  <c r="AL20" i="13" s="1"/>
  <c r="AN19" i="13"/>
  <c r="AP19" i="13" s="1"/>
  <c r="AM19" i="13"/>
  <c r="AO19" i="13" s="1"/>
  <c r="AK21" i="13" l="1"/>
  <c r="AL21" i="13" s="1"/>
  <c r="AM20" i="13"/>
  <c r="AO20" i="13" s="1"/>
  <c r="AN20" i="13"/>
  <c r="AP20" i="13" s="1"/>
  <c r="AG19" i="13"/>
  <c r="AI18" i="13"/>
  <c r="H17" i="13"/>
  <c r="AT17" i="13"/>
  <c r="AR17" i="13"/>
  <c r="K17" i="13"/>
  <c r="H18" i="13" l="1"/>
  <c r="K18" i="13"/>
  <c r="AG20" i="13"/>
  <c r="AI19" i="13"/>
  <c r="AM21" i="13"/>
  <c r="AO21" i="13" s="1"/>
  <c r="AN21" i="13"/>
  <c r="AP21" i="13" s="1"/>
  <c r="AK22" i="13"/>
  <c r="AL22" i="13" s="1"/>
  <c r="AS17" i="13"/>
  <c r="H19" i="13" l="1"/>
  <c r="K19" i="13"/>
  <c r="AI20" i="13"/>
  <c r="AG21" i="13"/>
  <c r="AT18" i="13"/>
  <c r="AS18" i="13"/>
  <c r="AR18" i="13"/>
  <c r="AN22" i="13"/>
  <c r="AP22" i="13" s="1"/>
  <c r="AK23" i="13"/>
  <c r="AL23" i="13" s="1"/>
  <c r="AM22" i="13"/>
  <c r="AO22" i="13" s="1"/>
  <c r="AO23" i="13" l="1"/>
  <c r="K20" i="13"/>
  <c r="AR20" i="13"/>
  <c r="AS20" i="13"/>
  <c r="AT20" i="13"/>
  <c r="H20" i="13"/>
  <c r="AT19" i="13"/>
  <c r="AS19" i="13"/>
  <c r="AR19" i="13"/>
  <c r="AK24" i="13"/>
  <c r="AL24" i="13" s="1"/>
  <c r="AN23" i="13"/>
  <c r="AP23" i="13" s="1"/>
  <c r="AM23" i="13"/>
  <c r="AI21" i="13"/>
  <c r="AG22" i="13"/>
  <c r="AP24" i="13" l="1"/>
  <c r="AG23" i="13"/>
  <c r="AI22" i="13"/>
  <c r="H21" i="13"/>
  <c r="K21" i="13"/>
  <c r="AK25" i="13"/>
  <c r="AL25" i="13" s="1"/>
  <c r="AM24" i="13"/>
  <c r="AO24" i="13" s="1"/>
  <c r="AN24" i="13"/>
  <c r="H22" i="13" l="1"/>
  <c r="K22" i="13"/>
  <c r="AR22" i="13"/>
  <c r="AS22" i="13"/>
  <c r="AT22" i="13"/>
  <c r="AN25" i="13"/>
  <c r="AP25" i="13" s="1"/>
  <c r="AK26" i="13"/>
  <c r="AL26" i="13" s="1"/>
  <c r="AM25" i="13"/>
  <c r="AO25" i="13" s="1"/>
  <c r="AS21" i="13"/>
  <c r="AR21" i="13"/>
  <c r="AT21" i="13"/>
  <c r="AI23" i="13"/>
  <c r="AG24" i="13"/>
  <c r="AN26" i="13" l="1"/>
  <c r="AP26" i="13" s="1"/>
  <c r="AK27" i="13"/>
  <c r="AL27" i="13" s="1"/>
  <c r="AM26" i="13"/>
  <c r="AO26" i="13" s="1"/>
  <c r="AI24" i="13"/>
  <c r="AG25" i="13"/>
  <c r="H23" i="13"/>
  <c r="K23" i="13"/>
  <c r="AR23" i="13"/>
  <c r="AP27" i="13" l="1"/>
  <c r="AI25" i="13"/>
  <c r="AG26" i="13"/>
  <c r="K24" i="13"/>
  <c r="AR24" i="13"/>
  <c r="AT24" i="13"/>
  <c r="H24" i="13"/>
  <c r="AS24" i="13"/>
  <c r="AK28" i="13"/>
  <c r="AL28" i="13" s="1"/>
  <c r="AN27" i="13"/>
  <c r="AM27" i="13"/>
  <c r="AO27" i="13" s="1"/>
  <c r="AT23" i="13"/>
  <c r="AS23" i="13"/>
  <c r="AK29" i="13" l="1"/>
  <c r="AL29" i="13" s="1"/>
  <c r="AN28" i="13"/>
  <c r="AM28" i="13"/>
  <c r="AO28" i="13" s="1"/>
  <c r="H25" i="13"/>
  <c r="AT25" i="13"/>
  <c r="K25" i="13"/>
  <c r="AR25" i="13"/>
  <c r="AS25" i="13"/>
  <c r="AP28" i="13"/>
  <c r="AI26" i="13"/>
  <c r="AG27" i="13"/>
  <c r="AI27" i="13" l="1"/>
  <c r="AG28" i="13"/>
  <c r="AN29" i="13"/>
  <c r="AP29" i="13" s="1"/>
  <c r="AK30" i="13"/>
  <c r="AL30" i="13" s="1"/>
  <c r="AM29" i="13"/>
  <c r="AO29" i="13" s="1"/>
  <c r="H26" i="13"/>
  <c r="K26" i="13"/>
  <c r="AR26" i="13"/>
  <c r="AN30" i="13" l="1"/>
  <c r="AP30" i="13" s="1"/>
  <c r="AK31" i="13"/>
  <c r="AL31" i="13" s="1"/>
  <c r="AM30" i="13"/>
  <c r="AO30" i="13" s="1"/>
  <c r="AI28" i="13"/>
  <c r="AG29" i="13"/>
  <c r="H27" i="13"/>
  <c r="K27" i="13"/>
  <c r="AT26" i="13"/>
  <c r="AS26" i="13"/>
  <c r="K28" i="13" l="1"/>
  <c r="H28" i="13"/>
  <c r="AR27" i="13"/>
  <c r="AI29" i="13"/>
  <c r="AG30" i="13"/>
  <c r="AK32" i="13"/>
  <c r="AL32" i="13" s="1"/>
  <c r="AN31" i="13"/>
  <c r="AP31" i="13" s="1"/>
  <c r="AM31" i="13"/>
  <c r="AO31" i="13" s="1"/>
  <c r="AS27" i="13"/>
  <c r="AT27" i="13"/>
  <c r="H29" i="13" l="1"/>
  <c r="K29" i="13"/>
  <c r="AR28" i="13"/>
  <c r="AG31" i="13"/>
  <c r="AI30" i="13"/>
  <c r="AT29" i="13" s="1"/>
  <c r="AS28" i="13"/>
  <c r="AT28" i="13"/>
  <c r="AK33" i="13"/>
  <c r="AL33" i="13" s="1"/>
  <c r="AN32" i="13"/>
  <c r="AP32" i="13" s="1"/>
  <c r="AM32" i="13"/>
  <c r="AO32" i="13" s="1"/>
  <c r="H30" i="13" l="1"/>
  <c r="K30" i="13"/>
  <c r="AI31" i="13"/>
  <c r="AT30" i="13" s="1"/>
  <c r="AG32" i="13"/>
  <c r="AR29" i="13"/>
  <c r="AS29" i="13"/>
  <c r="AN33" i="13"/>
  <c r="AP33" i="13" s="1"/>
  <c r="AK34" i="13"/>
  <c r="AL34" i="13" s="1"/>
  <c r="AM33" i="13"/>
  <c r="AO33" i="13" s="1"/>
  <c r="AR30" i="13" l="1"/>
  <c r="AN34" i="13"/>
  <c r="AP34" i="13" s="1"/>
  <c r="AK35" i="13"/>
  <c r="AL35" i="13" s="1"/>
  <c r="AM34" i="13"/>
  <c r="AO34" i="13" s="1"/>
  <c r="AI32" i="13"/>
  <c r="AG33" i="13"/>
  <c r="AS30" i="13"/>
  <c r="H31" i="13"/>
  <c r="K31" i="13"/>
  <c r="K32" i="13" l="1"/>
  <c r="AR32" i="13"/>
  <c r="AT32" i="13"/>
  <c r="H32" i="13"/>
  <c r="AS32" i="13"/>
  <c r="AK36" i="13"/>
  <c r="AL36" i="13" s="1"/>
  <c r="AN35" i="13"/>
  <c r="AP35" i="13" s="1"/>
  <c r="AM35" i="13"/>
  <c r="AO35" i="13" s="1"/>
  <c r="AI33" i="13"/>
  <c r="AG34" i="13"/>
  <c r="AR31" i="13"/>
  <c r="AS31" i="13"/>
  <c r="AT31" i="13"/>
  <c r="AI34" i="13" l="1"/>
  <c r="AG35" i="13"/>
  <c r="AK37" i="13"/>
  <c r="AL37" i="13" s="1"/>
  <c r="AN36" i="13"/>
  <c r="AP36" i="13" s="1"/>
  <c r="AM36" i="13"/>
  <c r="AO36" i="13" s="1"/>
  <c r="H33" i="13"/>
  <c r="AT33" i="13"/>
  <c r="K33" i="13"/>
  <c r="H34" i="13" l="1"/>
  <c r="K34" i="13"/>
  <c r="AR34" i="13"/>
  <c r="AT34" i="13"/>
  <c r="AS34" i="13"/>
  <c r="AN37" i="13"/>
  <c r="AP37" i="13" s="1"/>
  <c r="AK38" i="13"/>
  <c r="AL38" i="13" s="1"/>
  <c r="AM37" i="13"/>
  <c r="AO37" i="13" s="1"/>
  <c r="AI35" i="13"/>
  <c r="AG36" i="13"/>
  <c r="AS33" i="13"/>
  <c r="AR33" i="13"/>
  <c r="AN38" i="13" l="1"/>
  <c r="AP38" i="13" s="1"/>
  <c r="AK39" i="13"/>
  <c r="AL39" i="13" s="1"/>
  <c r="AM38" i="13"/>
  <c r="AO38" i="13" s="1"/>
  <c r="AI36" i="13"/>
  <c r="AG37" i="13"/>
  <c r="H35" i="13"/>
  <c r="K35" i="13"/>
  <c r="AR35" i="13"/>
  <c r="K36" i="13" l="1"/>
  <c r="AR36" i="13"/>
  <c r="AT36" i="13"/>
  <c r="H36" i="13"/>
  <c r="AS36" i="13"/>
  <c r="AK40" i="13"/>
  <c r="AL40" i="13" s="1"/>
  <c r="AN39" i="13"/>
  <c r="AP39" i="13" s="1"/>
  <c r="AM39" i="13"/>
  <c r="AO39" i="13" s="1"/>
  <c r="AI37" i="13"/>
  <c r="AG38" i="13"/>
  <c r="AS35" i="13"/>
  <c r="AT35" i="13"/>
  <c r="AK41" i="13" l="1"/>
  <c r="AL41" i="13" s="1"/>
  <c r="AN40" i="13"/>
  <c r="AP40" i="13" s="1"/>
  <c r="AM40" i="13"/>
  <c r="AO40" i="13" s="1"/>
  <c r="AI38" i="13"/>
  <c r="AG39" i="13"/>
  <c r="H37" i="13"/>
  <c r="AT37" i="13"/>
  <c r="AS37" i="13"/>
  <c r="K37" i="13"/>
  <c r="AI39" i="13" l="1"/>
  <c r="AG40" i="13"/>
  <c r="H38" i="13"/>
  <c r="K38" i="13"/>
  <c r="AR38" i="13"/>
  <c r="AT38" i="13"/>
  <c r="AS38" i="13"/>
  <c r="AN41" i="13"/>
  <c r="AP41" i="13" s="1"/>
  <c r="AK42" i="13"/>
  <c r="AL42" i="13" s="1"/>
  <c r="AM41" i="13"/>
  <c r="AO41" i="13" s="1"/>
  <c r="AR37" i="13"/>
  <c r="AI40" i="13" l="1"/>
  <c r="AG41" i="13"/>
  <c r="H39" i="13"/>
  <c r="K39" i="13"/>
  <c r="AR39" i="13"/>
  <c r="AT39" i="13"/>
  <c r="AS39" i="13"/>
  <c r="AN42" i="13"/>
  <c r="AP42" i="13" s="1"/>
  <c r="AK43" i="13"/>
  <c r="AL43" i="13" s="1"/>
  <c r="AM42" i="13"/>
  <c r="AO42" i="13" s="1"/>
  <c r="AI41" i="13" l="1"/>
  <c r="AG42" i="13"/>
  <c r="K40" i="13"/>
  <c r="AR40" i="13"/>
  <c r="AT40" i="13"/>
  <c r="H40" i="13"/>
  <c r="AS40" i="13"/>
  <c r="AM43" i="13"/>
  <c r="AO43" i="13" s="1"/>
  <c r="AK44" i="13"/>
  <c r="AL44" i="13" s="1"/>
  <c r="AN43" i="13"/>
  <c r="AP43" i="13" s="1"/>
  <c r="AO44" i="13" l="1"/>
  <c r="AG43" i="13"/>
  <c r="AI42" i="13"/>
  <c r="H41" i="13"/>
  <c r="AT41" i="13"/>
  <c r="K41" i="13"/>
  <c r="AR41" i="13"/>
  <c r="AS41" i="13"/>
  <c r="AK45" i="13"/>
  <c r="AL45" i="13" s="1"/>
  <c r="AM44" i="13"/>
  <c r="AN44" i="13"/>
  <c r="AP44" i="13" s="1"/>
  <c r="AI43" i="13" l="1"/>
  <c r="AG44" i="13"/>
  <c r="AM45" i="13"/>
  <c r="AO45" i="13" s="1"/>
  <c r="AN45" i="13"/>
  <c r="AP45" i="13" s="1"/>
  <c r="AK46" i="13"/>
  <c r="AL46" i="13" s="1"/>
  <c r="H42" i="13"/>
  <c r="K42" i="13"/>
  <c r="AR42" i="13"/>
  <c r="AT42" i="13"/>
  <c r="AS42" i="13"/>
  <c r="AN46" i="13" l="1"/>
  <c r="AP46" i="13" s="1"/>
  <c r="AM46" i="13"/>
  <c r="AO46" i="13" s="1"/>
  <c r="AI44" i="13"/>
  <c r="AG45" i="13"/>
  <c r="K43" i="13"/>
  <c r="H43" i="13"/>
  <c r="AR43" i="13"/>
  <c r="AS43" i="13"/>
  <c r="K44" i="13" l="1"/>
  <c r="H44" i="13"/>
  <c r="AG46" i="13"/>
  <c r="AI46" i="13" s="1"/>
  <c r="AI45" i="13"/>
  <c r="AS44" i="13" s="1"/>
  <c r="AT43" i="13"/>
  <c r="H46" i="13" l="1"/>
  <c r="K46" i="13"/>
  <c r="AR46" i="13"/>
  <c r="AR8" i="13" s="1"/>
  <c r="AS46" i="13"/>
  <c r="AT46" i="13"/>
  <c r="AI11" i="13"/>
  <c r="AT44" i="13"/>
  <c r="AR45" i="13"/>
  <c r="AS45" i="13"/>
  <c r="H45" i="13"/>
  <c r="K45" i="13"/>
  <c r="AT45" i="13"/>
  <c r="AR44" i="13"/>
  <c r="N6" i="13" l="1"/>
  <c r="AS8" i="13"/>
  <c r="AT8" i="13"/>
  <c r="AV13" i="13" l="1"/>
  <c r="AX13" i="13" s="1"/>
  <c r="AV17" i="13"/>
  <c r="AX17" i="13" s="1"/>
  <c r="AV21" i="13"/>
  <c r="AX21" i="13" s="1"/>
  <c r="AV12" i="13"/>
  <c r="AX12" i="13" s="1"/>
  <c r="AV16" i="13"/>
  <c r="AX16" i="13" s="1"/>
  <c r="AV20" i="13"/>
  <c r="AX20" i="13" s="1"/>
  <c r="AV24" i="13"/>
  <c r="AX24" i="13" s="1"/>
  <c r="AV15" i="13"/>
  <c r="AX15" i="13" s="1"/>
  <c r="AV19" i="13"/>
  <c r="AX19" i="13" s="1"/>
  <c r="AV23" i="13"/>
  <c r="AX23" i="13" s="1"/>
  <c r="AV27" i="13"/>
  <c r="AX27" i="13" s="1"/>
  <c r="AV29" i="13"/>
  <c r="AX29" i="13" s="1"/>
  <c r="AV37" i="13"/>
  <c r="AX37" i="13" s="1"/>
  <c r="AV42" i="13"/>
  <c r="AX42" i="13" s="1"/>
  <c r="AV35" i="13"/>
  <c r="AX35" i="13" s="1"/>
  <c r="AV41" i="13"/>
  <c r="AX41" i="13" s="1"/>
  <c r="AV43" i="13"/>
  <c r="AX43" i="13" s="1"/>
  <c r="AV18" i="13"/>
  <c r="AX18" i="13" s="1"/>
  <c r="AV26" i="13"/>
  <c r="AX26" i="13" s="1"/>
  <c r="AV32" i="13"/>
  <c r="AX32" i="13" s="1"/>
  <c r="AV40" i="13"/>
  <c r="AX40" i="13" s="1"/>
  <c r="AV44" i="13"/>
  <c r="AX44" i="13" s="1"/>
  <c r="AV36" i="13"/>
  <c r="AX36" i="13" s="1"/>
  <c r="AV25" i="13"/>
  <c r="AX25" i="13" s="1"/>
  <c r="AV33" i="13"/>
  <c r="AX33" i="13" s="1"/>
  <c r="AV28" i="13"/>
  <c r="AX28" i="13" s="1"/>
  <c r="AV14" i="13"/>
  <c r="AX14" i="13" s="1"/>
  <c r="AV30" i="13"/>
  <c r="AX30" i="13" s="1"/>
  <c r="AV38" i="13"/>
  <c r="AX38" i="13" s="1"/>
  <c r="AV46" i="13"/>
  <c r="AX46" i="13" s="1"/>
  <c r="AV34" i="13"/>
  <c r="AX34" i="13" s="1"/>
  <c r="AV22" i="13"/>
  <c r="AX22" i="13" s="1"/>
  <c r="AV31" i="13"/>
  <c r="AX31" i="13" s="1"/>
  <c r="AV39" i="13"/>
  <c r="AX39" i="13" s="1"/>
  <c r="AV45" i="13"/>
  <c r="AX45" i="13" s="1"/>
  <c r="AU13" i="13"/>
  <c r="AW13" i="13" s="1"/>
  <c r="AU17" i="13"/>
  <c r="AW17" i="13" s="1"/>
  <c r="AU21" i="13"/>
  <c r="AW21" i="13" s="1"/>
  <c r="AU25" i="13"/>
  <c r="AW25" i="13" s="1"/>
  <c r="AU29" i="13"/>
  <c r="AW29" i="13" s="1"/>
  <c r="AU33" i="13"/>
  <c r="AW33" i="13" s="1"/>
  <c r="AU37" i="13"/>
  <c r="AW37" i="13" s="1"/>
  <c r="AU41" i="13"/>
  <c r="AW41" i="13" s="1"/>
  <c r="AU12" i="13"/>
  <c r="AW12" i="13" s="1"/>
  <c r="AU16" i="13"/>
  <c r="AW16" i="13" s="1"/>
  <c r="AU20" i="13"/>
  <c r="AW20" i="13" s="1"/>
  <c r="AU24" i="13"/>
  <c r="AW24" i="13" s="1"/>
  <c r="AU28" i="13"/>
  <c r="AW28" i="13" s="1"/>
  <c r="AU32" i="13"/>
  <c r="AW32" i="13" s="1"/>
  <c r="AU36" i="13"/>
  <c r="AW36" i="13" s="1"/>
  <c r="AU40" i="13"/>
  <c r="AW40" i="13" s="1"/>
  <c r="AU15" i="13"/>
  <c r="AW15" i="13" s="1"/>
  <c r="AU19" i="13"/>
  <c r="AW19" i="13" s="1"/>
  <c r="AU23" i="13"/>
  <c r="AW23" i="13" s="1"/>
  <c r="AU27" i="13"/>
  <c r="AW27" i="13" s="1"/>
  <c r="AU31" i="13"/>
  <c r="AW31" i="13" s="1"/>
  <c r="AU35" i="13"/>
  <c r="AW35" i="13" s="1"/>
  <c r="AU39" i="13"/>
  <c r="AW39" i="13" s="1"/>
  <c r="AU43" i="13"/>
  <c r="AW43" i="13" s="1"/>
  <c r="AU18" i="13"/>
  <c r="AW18" i="13" s="1"/>
  <c r="AU26" i="13"/>
  <c r="AW26" i="13" s="1"/>
  <c r="AU22" i="13"/>
  <c r="AW22" i="13" s="1"/>
  <c r="AU42" i="13"/>
  <c r="AW42" i="13" s="1"/>
  <c r="AU46" i="13"/>
  <c r="AW46" i="13" s="1"/>
  <c r="AU44" i="13"/>
  <c r="AW44" i="13" s="1"/>
  <c r="AU14" i="13"/>
  <c r="AW14" i="13" s="1"/>
  <c r="AU30" i="13"/>
  <c r="AW30" i="13" s="1"/>
  <c r="AU38" i="13"/>
  <c r="AW38" i="13" s="1"/>
  <c r="AU8" i="13"/>
  <c r="AU45" i="13"/>
  <c r="AW45" i="13" s="1"/>
  <c r="AU34" i="13"/>
  <c r="AW34" i="13" s="1"/>
  <c r="AV8" i="13" l="1"/>
  <c r="N7" i="13"/>
  <c r="L9" i="13" l="1"/>
  <c r="AW8" i="13"/>
  <c r="N8" i="13"/>
  <c r="Q12" i="13" l="1"/>
  <c r="N13" i="13"/>
  <c r="Q14" i="13"/>
  <c r="N17" i="13"/>
  <c r="Q18" i="13"/>
  <c r="N21" i="13"/>
  <c r="Q22" i="13"/>
  <c r="N25" i="13"/>
  <c r="Q26" i="13"/>
  <c r="N29" i="13"/>
  <c r="Q30" i="13"/>
  <c r="N33" i="13"/>
  <c r="Q34" i="13"/>
  <c r="N37" i="13"/>
  <c r="Q38" i="13"/>
  <c r="N41" i="13"/>
  <c r="Q42" i="13"/>
  <c r="O13" i="13"/>
  <c r="L16" i="13"/>
  <c r="O17" i="13"/>
  <c r="L20" i="13"/>
  <c r="O21" i="13"/>
  <c r="P13" i="13"/>
  <c r="M16" i="13"/>
  <c r="P17" i="13"/>
  <c r="M20" i="13"/>
  <c r="P21" i="13"/>
  <c r="M24" i="13"/>
  <c r="P25" i="13"/>
  <c r="M28" i="13"/>
  <c r="P29" i="13"/>
  <c r="M32" i="13"/>
  <c r="P33" i="13"/>
  <c r="M36" i="13"/>
  <c r="P37" i="13"/>
  <c r="M40" i="13"/>
  <c r="P41" i="13"/>
  <c r="Q13" i="13"/>
  <c r="N16" i="13"/>
  <c r="Q17" i="13"/>
  <c r="N20" i="13"/>
  <c r="Q21" i="13"/>
  <c r="N24" i="13"/>
  <c r="Q25" i="13"/>
  <c r="N28" i="13"/>
  <c r="Q29" i="13"/>
  <c r="N32" i="13"/>
  <c r="Q33" i="13"/>
  <c r="N36" i="13"/>
  <c r="Q37" i="13"/>
  <c r="N40" i="13"/>
  <c r="Q41" i="13"/>
  <c r="L15" i="13"/>
  <c r="O16" i="13"/>
  <c r="L19" i="13"/>
  <c r="O20" i="13"/>
  <c r="L23" i="13"/>
  <c r="O24" i="13"/>
  <c r="M15" i="13"/>
  <c r="P16" i="13"/>
  <c r="M19" i="13"/>
  <c r="P20" i="13"/>
  <c r="M23" i="13"/>
  <c r="P24" i="13"/>
  <c r="M27" i="13"/>
  <c r="P28" i="13"/>
  <c r="M31" i="13"/>
  <c r="P32" i="13"/>
  <c r="M35" i="13"/>
  <c r="P36" i="13"/>
  <c r="M39" i="13"/>
  <c r="P40" i="13"/>
  <c r="N15" i="13"/>
  <c r="Q16" i="13"/>
  <c r="N19" i="13"/>
  <c r="Q20" i="13"/>
  <c r="N23" i="13"/>
  <c r="Q24" i="13"/>
  <c r="N27" i="13"/>
  <c r="Q28" i="13"/>
  <c r="N31" i="13"/>
  <c r="Q32" i="13"/>
  <c r="N35" i="13"/>
  <c r="Q36" i="13"/>
  <c r="N39" i="13"/>
  <c r="Q40" i="13"/>
  <c r="N43" i="13"/>
  <c r="Q44" i="13"/>
  <c r="L12" i="13"/>
  <c r="L14" i="13"/>
  <c r="O15" i="13"/>
  <c r="L18" i="13"/>
  <c r="O19" i="13"/>
  <c r="L22" i="13"/>
  <c r="O23" i="13"/>
  <c r="L26" i="13"/>
  <c r="O27" i="13"/>
  <c r="M12" i="13"/>
  <c r="M14" i="13"/>
  <c r="P15" i="13"/>
  <c r="M18" i="13"/>
  <c r="P19" i="13"/>
  <c r="M22" i="13"/>
  <c r="P23" i="13"/>
  <c r="M26" i="13"/>
  <c r="P27" i="13"/>
  <c r="M30" i="13"/>
  <c r="P31" i="13"/>
  <c r="M34" i="13"/>
  <c r="P35" i="13"/>
  <c r="M38" i="13"/>
  <c r="P39" i="13"/>
  <c r="M42" i="13"/>
  <c r="P43" i="13"/>
  <c r="P12" i="13"/>
  <c r="M13" i="13"/>
  <c r="P14" i="13"/>
  <c r="M17" i="13"/>
  <c r="P18" i="13"/>
  <c r="M21" i="13"/>
  <c r="P22" i="13"/>
  <c r="M25" i="13"/>
  <c r="P26" i="13"/>
  <c r="M29" i="13"/>
  <c r="P30" i="13"/>
  <c r="M33" i="13"/>
  <c r="P34" i="13"/>
  <c r="M37" i="13"/>
  <c r="P38" i="13"/>
  <c r="M41" i="13"/>
  <c r="P42" i="13"/>
  <c r="L32" i="13"/>
  <c r="L40" i="13"/>
  <c r="P45" i="13"/>
  <c r="Q45" i="13"/>
  <c r="L38" i="13"/>
  <c r="N30" i="13"/>
  <c r="Q35" i="13"/>
  <c r="N38" i="13"/>
  <c r="Q15" i="13"/>
  <c r="Q43" i="13"/>
  <c r="O39" i="13"/>
  <c r="L45" i="13"/>
  <c r="N26" i="13"/>
  <c r="O32" i="13"/>
  <c r="L35" i="13"/>
  <c r="O40" i="13"/>
  <c r="N18" i="13"/>
  <c r="L27" i="13"/>
  <c r="L43" i="13"/>
  <c r="L44" i="13"/>
  <c r="N14" i="13"/>
  <c r="O14" i="13"/>
  <c r="O29" i="13"/>
  <c r="O45" i="13"/>
  <c r="Q19" i="13"/>
  <c r="O26" i="13"/>
  <c r="L30" i="13"/>
  <c r="O35" i="13"/>
  <c r="L13" i="13"/>
  <c r="O44" i="13"/>
  <c r="O46" i="13"/>
  <c r="L17" i="13"/>
  <c r="O18" i="13"/>
  <c r="Q27" i="13"/>
  <c r="O30" i="13"/>
  <c r="L33" i="13"/>
  <c r="O38" i="13"/>
  <c r="L41" i="13"/>
  <c r="M43" i="13"/>
  <c r="M44" i="13"/>
  <c r="L46" i="13"/>
  <c r="M46" i="13"/>
  <c r="L28" i="13"/>
  <c r="L36" i="13"/>
  <c r="N46" i="13"/>
  <c r="N12" i="13"/>
  <c r="O28" i="13"/>
  <c r="L31" i="13"/>
  <c r="P44" i="13"/>
  <c r="L42" i="13"/>
  <c r="P46" i="13"/>
  <c r="O33" i="13"/>
  <c r="O41" i="13"/>
  <c r="O43" i="13"/>
  <c r="N44" i="13"/>
  <c r="O36" i="13"/>
  <c r="L39" i="13"/>
  <c r="O25" i="13"/>
  <c r="O37" i="13"/>
  <c r="O12" i="13"/>
  <c r="O31" i="13"/>
  <c r="L34" i="13"/>
  <c r="N22" i="13"/>
  <c r="Q31" i="13"/>
  <c r="N34" i="13"/>
  <c r="Q39" i="13"/>
  <c r="N42" i="13"/>
  <c r="M45" i="13"/>
  <c r="Q46" i="13"/>
  <c r="L21" i="13"/>
  <c r="O22" i="13"/>
  <c r="Q23" i="13"/>
  <c r="L24" i="13"/>
  <c r="L25" i="13"/>
  <c r="L29" i="13"/>
  <c r="O34" i="13"/>
  <c r="L37" i="13"/>
  <c r="O42" i="13"/>
  <c r="N45" i="13"/>
</calcChain>
</file>

<file path=xl/comments1.xml><?xml version="1.0" encoding="utf-8"?>
<comments xmlns="http://schemas.openxmlformats.org/spreadsheetml/2006/main">
  <authors>
    <author>asakaze</author>
  </authors>
  <commentList>
    <comment ref="G6" authorId="0" shapeId="0">
      <text>
        <r>
          <rPr>
            <sz val="9"/>
            <color indexed="81"/>
            <rFont val="ＭＳ Ｐゴシック"/>
            <family val="3"/>
            <charset val="128"/>
          </rPr>
          <t>器械点の座標を入力します。</t>
        </r>
      </text>
    </comment>
    <comment ref="P6" authorId="0" shapeId="0">
      <text>
        <r>
          <rPr>
            <sz val="9"/>
            <color indexed="81"/>
            <rFont val="ＭＳ Ｐゴシック"/>
            <family val="3"/>
            <charset val="128"/>
          </rPr>
          <t>「０」を入力すると「閉合トラバース」、「１」を入力すると「結合トラバース」になります。</t>
        </r>
      </text>
    </comment>
    <comment ref="G7" authorId="0" shapeId="0">
      <text>
        <r>
          <rPr>
            <sz val="9"/>
            <color indexed="81"/>
            <rFont val="ＭＳ Ｐゴシック"/>
            <family val="3"/>
            <charset val="128"/>
          </rPr>
          <t>バック点の座標を入力します。</t>
        </r>
      </text>
    </comment>
    <comment ref="G8" authorId="0" shapeId="0">
      <text>
        <r>
          <rPr>
            <sz val="9"/>
            <color indexed="81"/>
            <rFont val="ＭＳ Ｐゴシック"/>
            <family val="3"/>
            <charset val="128"/>
          </rPr>
          <t>結合トラバースの場合、結合点の座標を入力します。</t>
        </r>
      </text>
    </comment>
    <comment ref="N8" authorId="0" shapeId="0">
      <text>
        <r>
          <rPr>
            <sz val="9"/>
            <color indexed="81"/>
            <rFont val="ＭＳ Ｐゴシック"/>
            <family val="3"/>
            <charset val="128"/>
          </rPr>
          <t>入力されたデータの一番下の行について精度を表示します。
※入力途中でも表示します。</t>
        </r>
      </text>
    </comment>
    <comment ref="A12" authorId="0" shapeId="0">
      <text>
        <r>
          <rPr>
            <sz val="9"/>
            <color indexed="81"/>
            <rFont val="ＭＳ Ｐゴシック"/>
            <family val="3"/>
            <charset val="128"/>
          </rPr>
          <t>入力したデータが不適切だった場合に「</t>
        </r>
        <r>
          <rPr>
            <sz val="9"/>
            <color indexed="10"/>
            <rFont val="ＭＳ Ｐゴシック"/>
            <family val="3"/>
            <charset val="128"/>
          </rPr>
          <t>★</t>
        </r>
        <r>
          <rPr>
            <sz val="9"/>
            <color indexed="81"/>
            <rFont val="ＭＳ Ｐゴシック"/>
            <family val="3"/>
            <charset val="128"/>
          </rPr>
          <t>」を表示します。</t>
        </r>
      </text>
    </comment>
    <comment ref="G1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観測してきた夾角と距離を入力します。
</t>
        </r>
        <r>
          <rPr>
            <b/>
            <sz val="9"/>
            <color indexed="10"/>
            <rFont val="ＭＳ Ｐゴシック"/>
            <family val="3"/>
            <charset val="128"/>
          </rPr>
          <t>※上から順番にすき間を空けないで入力してください。
※入力済みの最終行を「閉合点」または、「結合点」と見なします。</t>
        </r>
      </text>
    </comment>
  </commentList>
</comments>
</file>

<file path=xl/sharedStrings.xml><?xml version="1.0" encoding="utf-8"?>
<sst xmlns="http://schemas.openxmlformats.org/spreadsheetml/2006/main" count="70" uniqueCount="65">
  <si>
    <t>測点名</t>
  </si>
  <si>
    <t>測点名</t>
    <rPh sb="0" eb="2">
      <t>ソクテン</t>
    </rPh>
    <rPh sb="2" eb="3">
      <t>メイ</t>
    </rPh>
    <phoneticPr fontId="1"/>
  </si>
  <si>
    <t>方向角</t>
    <rPh sb="0" eb="2">
      <t>ホウコウ</t>
    </rPh>
    <rPh sb="2" eb="3">
      <t>カク</t>
    </rPh>
    <phoneticPr fontId="1"/>
  </si>
  <si>
    <t>座　　標</t>
    <rPh sb="0" eb="1">
      <t>ザ</t>
    </rPh>
    <rPh sb="3" eb="4">
      <t>シルベ</t>
    </rPh>
    <phoneticPr fontId="1"/>
  </si>
  <si>
    <t>夾　　角</t>
    <rPh sb="0" eb="1">
      <t>キョウ</t>
    </rPh>
    <rPh sb="3" eb="4">
      <t>カク</t>
    </rPh>
    <phoneticPr fontId="1"/>
  </si>
  <si>
    <t>計算タイプ</t>
    <rPh sb="0" eb="2">
      <t>ケイサン</t>
    </rPh>
    <phoneticPr fontId="1"/>
  </si>
  <si>
    <t>--</t>
    <phoneticPr fontId="1"/>
  </si>
  <si>
    <t>器械点</t>
    <rPh sb="0" eb="2">
      <t>キカイ</t>
    </rPh>
    <rPh sb="2" eb="3">
      <t>テン</t>
    </rPh>
    <phoneticPr fontId="1"/>
  </si>
  <si>
    <t>距　離</t>
    <rPh sb="0" eb="1">
      <t>ヘダ</t>
    </rPh>
    <rPh sb="2" eb="3">
      <t>リ</t>
    </rPh>
    <phoneticPr fontId="1"/>
  </si>
  <si>
    <t>件　名</t>
    <rPh sb="0" eb="1">
      <t>ケン</t>
    </rPh>
    <rPh sb="2" eb="3">
      <t>メイ</t>
    </rPh>
    <phoneticPr fontId="1"/>
  </si>
  <si>
    <t>夾角</t>
    <rPh sb="0" eb="2">
      <t>キョウカク</t>
    </rPh>
    <phoneticPr fontId="1"/>
  </si>
  <si>
    <t>＜</t>
    <phoneticPr fontId="1"/>
  </si>
  <si>
    <t>＞</t>
    <phoneticPr fontId="1"/>
  </si>
  <si>
    <t>Ｘ</t>
    <phoneticPr fontId="1"/>
  </si>
  <si>
    <t>Ｙ</t>
    <phoneticPr fontId="1"/>
  </si>
  <si>
    <t>°</t>
    <phoneticPr fontId="1"/>
  </si>
  <si>
    <t>’</t>
    <phoneticPr fontId="1"/>
  </si>
  <si>
    <t>”</t>
    <phoneticPr fontId="1"/>
  </si>
  <si>
    <t>----</t>
    <phoneticPr fontId="1"/>
  </si>
  <si>
    <t>°</t>
    <phoneticPr fontId="1"/>
  </si>
  <si>
    <t>’</t>
    <phoneticPr fontId="1"/>
  </si>
  <si>
    <t>”</t>
    <phoneticPr fontId="1"/>
  </si>
  <si>
    <t>Ｘ</t>
    <phoneticPr fontId="1"/>
  </si>
  <si>
    <t>Ｙ</t>
    <phoneticPr fontId="1"/>
  </si>
  <si>
    <t>Ｘ</t>
    <phoneticPr fontId="1"/>
  </si>
  <si>
    <t>Ｙ</t>
    <phoneticPr fontId="1"/>
  </si>
  <si>
    <t>座標（補正前）</t>
    <rPh sb="0" eb="2">
      <t>ザヒョウ</t>
    </rPh>
    <rPh sb="3" eb="5">
      <t>ホセイ</t>
    </rPh>
    <rPh sb="5" eb="6">
      <t>マエ</t>
    </rPh>
    <phoneticPr fontId="1"/>
  </si>
  <si>
    <t>補正値</t>
    <rPh sb="0" eb="3">
      <t>ホセイチ</t>
    </rPh>
    <phoneticPr fontId="1"/>
  </si>
  <si>
    <t>補正座標</t>
    <rPh sb="0" eb="2">
      <t>ホセイ</t>
    </rPh>
    <rPh sb="2" eb="3">
      <t>ザ</t>
    </rPh>
    <rPh sb="3" eb="4">
      <t>シルベ</t>
    </rPh>
    <phoneticPr fontId="1"/>
  </si>
  <si>
    <t>閉合：０ 結合：１</t>
    <phoneticPr fontId="1"/>
  </si>
  <si>
    <t>後視点</t>
  </si>
  <si>
    <t>ｘ</t>
    <phoneticPr fontId="1"/>
  </si>
  <si>
    <t>ｙ</t>
    <phoneticPr fontId="1"/>
  </si>
  <si>
    <t>補正前座標</t>
    <rPh sb="0" eb="2">
      <t>ホセイ</t>
    </rPh>
    <rPh sb="2" eb="3">
      <t>マエ</t>
    </rPh>
    <rPh sb="3" eb="5">
      <t>ザヒョウ</t>
    </rPh>
    <phoneticPr fontId="1"/>
  </si>
  <si>
    <t>累計距離</t>
    <rPh sb="0" eb="2">
      <t>ルイケイ</t>
    </rPh>
    <rPh sb="2" eb="4">
      <t>キョリ</t>
    </rPh>
    <phoneticPr fontId="1"/>
  </si>
  <si>
    <t>終点迄の累計距離</t>
    <rPh sb="0" eb="2">
      <t>シュウテン</t>
    </rPh>
    <rPh sb="2" eb="3">
      <t>マデ</t>
    </rPh>
    <rPh sb="4" eb="6">
      <t>ルイケイ</t>
    </rPh>
    <rPh sb="6" eb="8">
      <t>キョリ</t>
    </rPh>
    <phoneticPr fontId="1"/>
  </si>
  <si>
    <t>結合（閉合）点の座標</t>
    <rPh sb="0" eb="2">
      <t>ケツゴウ</t>
    </rPh>
    <rPh sb="3" eb="5">
      <t>ヘイゴウ</t>
    </rPh>
    <rPh sb="6" eb="7">
      <t>テン</t>
    </rPh>
    <rPh sb="8" eb="10">
      <t>ザヒョウ</t>
    </rPh>
    <phoneticPr fontId="1"/>
  </si>
  <si>
    <t>誤差</t>
    <rPh sb="0" eb="2">
      <t>ゴサ</t>
    </rPh>
    <phoneticPr fontId="1"/>
  </si>
  <si>
    <t>精度</t>
    <rPh sb="0" eb="2">
      <t>セイド</t>
    </rPh>
    <phoneticPr fontId="1"/>
  </si>
  <si>
    <t>補正Ｘ</t>
    <rPh sb="0" eb="2">
      <t>ホセイ</t>
    </rPh>
    <phoneticPr fontId="1"/>
  </si>
  <si>
    <t>補正Ｙ</t>
    <rPh sb="0" eb="2">
      <t>ホセイ</t>
    </rPh>
    <phoneticPr fontId="1"/>
  </si>
  <si>
    <t>補正後Ｘ</t>
    <rPh sb="0" eb="3">
      <t>ホセイゴ</t>
    </rPh>
    <phoneticPr fontId="1"/>
  </si>
  <si>
    <t>補正後Ｙ</t>
    <rPh sb="0" eb="2">
      <t>ホセイ</t>
    </rPh>
    <rPh sb="2" eb="3">
      <t>ゴ</t>
    </rPh>
    <phoneticPr fontId="1"/>
  </si>
  <si>
    <t>累計距離＝</t>
    <phoneticPr fontId="1"/>
  </si>
  <si>
    <t>精　度＝</t>
    <phoneticPr fontId="1"/>
  </si>
  <si>
    <t>　</t>
    <phoneticPr fontId="1"/>
  </si>
  <si>
    <t>表示判定</t>
    <rPh sb="0" eb="2">
      <t>ヒョウジ</t>
    </rPh>
    <rPh sb="2" eb="4">
      <t>ハンテイ</t>
    </rPh>
    <phoneticPr fontId="1"/>
  </si>
  <si>
    <t>結合座標OK？</t>
    <rPh sb="0" eb="2">
      <t>ケツゴウ</t>
    </rPh>
    <rPh sb="2" eb="4">
      <t>ザヒョウ</t>
    </rPh>
    <phoneticPr fontId="1"/>
  </si>
  <si>
    <t>精　度　他</t>
    <rPh sb="0" eb="1">
      <t>セイ</t>
    </rPh>
    <rPh sb="2" eb="3">
      <t>タビ</t>
    </rPh>
    <rPh sb="4" eb="5">
      <t>ホカ</t>
    </rPh>
    <phoneticPr fontId="1"/>
  </si>
  <si>
    <t>Ｘの誤差</t>
    <rPh sb="2" eb="4">
      <t>ゴサ</t>
    </rPh>
    <phoneticPr fontId="1"/>
  </si>
  <si>
    <t>Ｙの誤差</t>
    <rPh sb="2" eb="4">
      <t>ゴサ</t>
    </rPh>
    <phoneticPr fontId="1"/>
  </si>
  <si>
    <t>ΔＸ</t>
  </si>
  <si>
    <t>ΔＹ</t>
    <phoneticPr fontId="1"/>
  </si>
  <si>
    <t>終点Ｘ誤差</t>
    <rPh sb="0" eb="2">
      <t>シュウテン</t>
    </rPh>
    <rPh sb="3" eb="5">
      <t>ゴサ</t>
    </rPh>
    <phoneticPr fontId="1"/>
  </si>
  <si>
    <t>終点Ｙ誤差</t>
    <rPh sb="0" eb="2">
      <t>シュウテン</t>
    </rPh>
    <rPh sb="3" eb="5">
      <t>ゴサ</t>
    </rPh>
    <phoneticPr fontId="1"/>
  </si>
  <si>
    <t>サンプルデータ２</t>
    <phoneticPr fontId="1"/>
  </si>
  <si>
    <t>T-01</t>
    <phoneticPr fontId="1"/>
  </si>
  <si>
    <t>T-02</t>
    <phoneticPr fontId="1"/>
  </si>
  <si>
    <t>K-01</t>
    <phoneticPr fontId="1"/>
  </si>
  <si>
    <t>K-02</t>
    <phoneticPr fontId="1"/>
  </si>
  <si>
    <t>K-03</t>
    <phoneticPr fontId="1"/>
  </si>
  <si>
    <t>K-04</t>
    <phoneticPr fontId="1"/>
  </si>
  <si>
    <t>K-05</t>
    <phoneticPr fontId="1"/>
  </si>
  <si>
    <t>K-06</t>
    <phoneticPr fontId="1"/>
  </si>
  <si>
    <t>※このシートで実際に計算できます。（入力項目欄：黄色、計算結果欄：緑色）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</si>
</sst>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00_ "/>
    <numFmt numFmtId="182" formatCode="0_ "/>
    <numFmt numFmtId="183" formatCode="0.00_ "/>
    <numFmt numFmtId="191" formatCode="#,##0_ "/>
  </numFmts>
  <fonts count="15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99">
    <border>
      <left/>
      <right/>
      <top/>
      <bottom/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hair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1">
    <xf numFmtId="0" fontId="0" fillId="0" borderId="0" xfId="0"/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horizontal="left" vertical="center"/>
      <protection hidden="1"/>
    </xf>
    <xf numFmtId="0" fontId="3" fillId="0" borderId="0" xfId="0" applyFont="1" applyProtection="1">
      <protection hidden="1"/>
    </xf>
    <xf numFmtId="49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6" fillId="0" borderId="3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right"/>
      <protection hidden="1"/>
    </xf>
    <xf numFmtId="0" fontId="3" fillId="0" borderId="4" xfId="0" quotePrefix="1" applyFont="1" applyBorder="1" applyAlignment="1" applyProtection="1">
      <alignment horizontal="right"/>
      <protection hidden="1"/>
    </xf>
    <xf numFmtId="0" fontId="3" fillId="0" borderId="5" xfId="0" quotePrefix="1" applyFont="1" applyBorder="1" applyAlignment="1" applyProtection="1">
      <alignment horizontal="right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182" fontId="3" fillId="0" borderId="7" xfId="0" quotePrefix="1" applyNumberFormat="1" applyFont="1" applyBorder="1" applyAlignment="1" applyProtection="1">
      <alignment horizontal="center" vertical="center"/>
      <protection hidden="1"/>
    </xf>
    <xf numFmtId="182" fontId="3" fillId="0" borderId="8" xfId="0" quotePrefix="1" applyNumberFormat="1" applyFont="1" applyBorder="1" applyAlignment="1" applyProtection="1">
      <alignment horizontal="center" vertical="center"/>
      <protection hidden="1"/>
    </xf>
    <xf numFmtId="182" fontId="3" fillId="0" borderId="9" xfId="0" quotePrefix="1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3" fillId="0" borderId="10" xfId="0" applyFont="1" applyFill="1" applyBorder="1" applyAlignment="1" applyProtection="1">
      <alignment horizontal="left"/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176" fontId="3" fillId="0" borderId="0" xfId="0" applyNumberFormat="1" applyFont="1" applyAlignment="1" applyProtection="1">
      <alignment vertical="center"/>
      <protection hidden="1"/>
    </xf>
    <xf numFmtId="49" fontId="3" fillId="0" borderId="0" xfId="0" applyNumberFormat="1" applyFont="1" applyProtection="1">
      <protection hidden="1"/>
    </xf>
    <xf numFmtId="0" fontId="3" fillId="0" borderId="11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protection hidden="1"/>
    </xf>
    <xf numFmtId="0" fontId="9" fillId="0" borderId="0" xfId="0" applyFont="1" applyProtection="1">
      <protection hidden="1"/>
    </xf>
    <xf numFmtId="0" fontId="6" fillId="0" borderId="3" xfId="0" applyFont="1" applyBorder="1" applyAlignment="1" applyProtection="1">
      <alignment horizontal="right"/>
      <protection hidden="1"/>
    </xf>
    <xf numFmtId="0" fontId="6" fillId="0" borderId="4" xfId="0" quotePrefix="1" applyFont="1" applyBorder="1" applyAlignment="1" applyProtection="1">
      <alignment horizontal="right"/>
      <protection hidden="1"/>
    </xf>
    <xf numFmtId="0" fontId="6" fillId="0" borderId="5" xfId="0" quotePrefix="1" applyFont="1" applyBorder="1" applyAlignment="1" applyProtection="1">
      <alignment horizontal="right"/>
      <protection hidden="1"/>
    </xf>
    <xf numFmtId="0" fontId="3" fillId="0" borderId="12" xfId="0" applyFont="1" applyBorder="1" applyProtection="1">
      <protection hidden="1"/>
    </xf>
    <xf numFmtId="176" fontId="3" fillId="0" borderId="0" xfId="0" applyNumberFormat="1" applyFont="1" applyBorder="1" applyAlignment="1" applyProtection="1">
      <protection hidden="1"/>
    </xf>
    <xf numFmtId="182" fontId="3" fillId="0" borderId="0" xfId="0" applyNumberFormat="1" applyFont="1" applyBorder="1" applyAlignment="1" applyProtection="1">
      <protection hidden="1"/>
    </xf>
    <xf numFmtId="176" fontId="3" fillId="0" borderId="0" xfId="0" applyNumberFormat="1" applyFont="1" applyProtection="1">
      <protection hidden="1"/>
    </xf>
    <xf numFmtId="0" fontId="3" fillId="0" borderId="13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3" fillId="0" borderId="15" xfId="0" applyFont="1" applyBorder="1" applyProtection="1">
      <protection hidden="1"/>
    </xf>
    <xf numFmtId="0" fontId="3" fillId="0" borderId="16" xfId="0" applyFont="1" applyBorder="1" applyProtection="1">
      <protection hidden="1"/>
    </xf>
    <xf numFmtId="0" fontId="3" fillId="0" borderId="17" xfId="0" applyFont="1" applyBorder="1" applyProtection="1">
      <protection hidden="1"/>
    </xf>
    <xf numFmtId="182" fontId="3" fillId="0" borderId="0" xfId="0" applyNumberFormat="1" applyFont="1" applyProtection="1">
      <protection hidden="1"/>
    </xf>
    <xf numFmtId="182" fontId="3" fillId="0" borderId="0" xfId="0" applyNumberFormat="1" applyFont="1" applyAlignment="1" applyProtection="1">
      <alignment horizontal="center"/>
      <protection hidden="1"/>
    </xf>
    <xf numFmtId="183" fontId="3" fillId="0" borderId="0" xfId="0" applyNumberFormat="1" applyFont="1" applyAlignment="1" applyProtection="1">
      <alignment horizontal="center"/>
      <protection hidden="1"/>
    </xf>
    <xf numFmtId="176" fontId="3" fillId="0" borderId="0" xfId="0" applyNumberFormat="1" applyFont="1" applyAlignment="1" applyProtection="1">
      <protection hidden="1"/>
    </xf>
    <xf numFmtId="183" fontId="3" fillId="0" borderId="0" xfId="0" applyNumberFormat="1" applyFont="1" applyAlignment="1" applyProtection="1">
      <protection hidden="1"/>
    </xf>
    <xf numFmtId="182" fontId="3" fillId="0" borderId="0" xfId="0" applyNumberFormat="1" applyFont="1" applyAlignment="1" applyProtection="1">
      <protection hidden="1"/>
    </xf>
    <xf numFmtId="0" fontId="3" fillId="0" borderId="0" xfId="0" applyFont="1" applyAlignment="1" applyProtection="1"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191" fontId="3" fillId="0" borderId="0" xfId="0" applyNumberFormat="1" applyFont="1" applyAlignment="1" applyProtection="1">
      <alignment vertical="center"/>
      <protection hidden="1"/>
    </xf>
    <xf numFmtId="182" fontId="3" fillId="0" borderId="19" xfId="0" applyNumberFormat="1" applyFont="1" applyBorder="1" applyAlignment="1" applyProtection="1">
      <alignment horizontal="right"/>
      <protection hidden="1"/>
    </xf>
    <xf numFmtId="182" fontId="3" fillId="0" borderId="20" xfId="0" applyNumberFormat="1" applyFont="1" applyBorder="1" applyAlignment="1" applyProtection="1">
      <alignment horizontal="right" vertical="center"/>
      <protection hidden="1"/>
    </xf>
    <xf numFmtId="183" fontId="3" fillId="0" borderId="21" xfId="0" applyNumberFormat="1" applyFont="1" applyBorder="1" applyAlignment="1" applyProtection="1">
      <alignment horizontal="right" vertical="top"/>
      <protection hidden="1"/>
    </xf>
    <xf numFmtId="182" fontId="3" fillId="0" borderId="22" xfId="0" quotePrefix="1" applyNumberFormat="1" applyFont="1" applyBorder="1" applyAlignment="1" applyProtection="1">
      <alignment horizontal="right"/>
      <protection hidden="1"/>
    </xf>
    <xf numFmtId="182" fontId="3" fillId="0" borderId="0" xfId="0" quotePrefix="1" applyNumberFormat="1" applyFont="1" applyBorder="1" applyAlignment="1" applyProtection="1">
      <alignment horizontal="right" vertical="center"/>
      <protection hidden="1"/>
    </xf>
    <xf numFmtId="183" fontId="3" fillId="0" borderId="23" xfId="0" applyNumberFormat="1" applyFont="1" applyBorder="1" applyAlignment="1" applyProtection="1">
      <alignment horizontal="right" vertical="top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10" fillId="0" borderId="24" xfId="0" applyFont="1" applyBorder="1" applyAlignment="1" applyProtection="1">
      <alignment vertical="center"/>
      <protection hidden="1"/>
    </xf>
    <xf numFmtId="0" fontId="3" fillId="0" borderId="23" xfId="0" applyFont="1" applyBorder="1" applyAlignment="1" applyProtection="1">
      <alignment vertical="center"/>
      <protection hidden="1"/>
    </xf>
    <xf numFmtId="0" fontId="3" fillId="0" borderId="25" xfId="0" applyFont="1" applyBorder="1" applyAlignment="1" applyProtection="1">
      <alignment horizontal="left" vertical="center"/>
      <protection hidden="1"/>
    </xf>
    <xf numFmtId="49" fontId="5" fillId="0" borderId="0" xfId="1" applyNumberFormat="1" applyAlignment="1" applyProtection="1">
      <alignment vertical="center"/>
      <protection hidden="1"/>
    </xf>
    <xf numFmtId="0" fontId="5" fillId="0" borderId="0" xfId="1" applyAlignment="1" applyProtection="1"/>
    <xf numFmtId="0" fontId="11" fillId="0" borderId="0" xfId="0" applyFont="1" applyAlignment="1" applyProtection="1">
      <alignment vertical="center"/>
      <protection hidden="1"/>
    </xf>
    <xf numFmtId="182" fontId="7" fillId="2" borderId="0" xfId="0" applyNumberFormat="1" applyFont="1" applyFill="1" applyBorder="1" applyAlignment="1" applyProtection="1">
      <alignment horizontal="center"/>
      <protection locked="0"/>
    </xf>
    <xf numFmtId="49" fontId="7" fillId="2" borderId="9" xfId="0" applyNumberFormat="1" applyFont="1" applyFill="1" applyBorder="1" applyAlignment="1" applyProtection="1">
      <alignment horizontal="left" vertical="center"/>
      <protection locked="0"/>
    </xf>
    <xf numFmtId="176" fontId="7" fillId="2" borderId="7" xfId="0" applyNumberFormat="1" applyFont="1" applyFill="1" applyBorder="1" applyAlignment="1" applyProtection="1">
      <alignment vertical="center"/>
      <protection locked="0"/>
    </xf>
    <xf numFmtId="0" fontId="7" fillId="2" borderId="26" xfId="0" applyFont="1" applyFill="1" applyBorder="1" applyAlignment="1" applyProtection="1">
      <alignment horizontal="left" vertical="center"/>
      <protection locked="0"/>
    </xf>
    <xf numFmtId="176" fontId="7" fillId="2" borderId="27" xfId="0" applyNumberFormat="1" applyFont="1" applyFill="1" applyBorder="1" applyAlignment="1" applyProtection="1">
      <alignment vertical="center"/>
      <protection locked="0"/>
    </xf>
    <xf numFmtId="49" fontId="7" fillId="2" borderId="28" xfId="0" applyNumberFormat="1" applyFont="1" applyFill="1" applyBorder="1" applyAlignment="1" applyProtection="1">
      <alignment horizontal="left" vertical="center"/>
      <protection locked="0"/>
    </xf>
    <xf numFmtId="176" fontId="7" fillId="2" borderId="29" xfId="0" applyNumberFormat="1" applyFont="1" applyFill="1" applyBorder="1" applyAlignment="1" applyProtection="1">
      <alignment vertical="center"/>
      <protection locked="0"/>
    </xf>
    <xf numFmtId="49" fontId="7" fillId="2" borderId="30" xfId="0" applyNumberFormat="1" applyFont="1" applyFill="1" applyBorder="1" applyProtection="1">
      <protection locked="0"/>
    </xf>
    <xf numFmtId="182" fontId="7" fillId="2" borderId="31" xfId="0" applyNumberFormat="1" applyFont="1" applyFill="1" applyBorder="1" applyAlignment="1" applyProtection="1">
      <protection locked="0"/>
    </xf>
    <xf numFmtId="182" fontId="7" fillId="2" borderId="32" xfId="0" applyNumberFormat="1" applyFont="1" applyFill="1" applyBorder="1" applyAlignment="1" applyProtection="1">
      <protection locked="0"/>
    </xf>
    <xf numFmtId="183" fontId="7" fillId="2" borderId="33" xfId="0" applyNumberFormat="1" applyFont="1" applyFill="1" applyBorder="1" applyAlignment="1" applyProtection="1">
      <protection locked="0"/>
    </xf>
    <xf numFmtId="176" fontId="7" fillId="2" borderId="30" xfId="0" applyNumberFormat="1" applyFont="1" applyFill="1" applyBorder="1" applyProtection="1">
      <protection locked="0"/>
    </xf>
    <xf numFmtId="49" fontId="7" fillId="2" borderId="34" xfId="0" applyNumberFormat="1" applyFont="1" applyFill="1" applyBorder="1" applyProtection="1">
      <protection locked="0"/>
    </xf>
    <xf numFmtId="182" fontId="7" fillId="2" borderId="35" xfId="0" applyNumberFormat="1" applyFont="1" applyFill="1" applyBorder="1" applyAlignment="1" applyProtection="1">
      <protection locked="0"/>
    </xf>
    <xf numFmtId="182" fontId="7" fillId="2" borderId="36" xfId="0" applyNumberFormat="1" applyFont="1" applyFill="1" applyBorder="1" applyAlignment="1" applyProtection="1">
      <protection locked="0"/>
    </xf>
    <xf numFmtId="183" fontId="7" fillId="2" borderId="37" xfId="0" applyNumberFormat="1" applyFont="1" applyFill="1" applyBorder="1" applyAlignment="1" applyProtection="1">
      <protection locked="0"/>
    </xf>
    <xf numFmtId="176" fontId="7" fillId="2" borderId="34" xfId="0" applyNumberFormat="1" applyFont="1" applyFill="1" applyBorder="1" applyProtection="1">
      <protection locked="0"/>
    </xf>
    <xf numFmtId="49" fontId="7" fillId="2" borderId="38" xfId="0" applyNumberFormat="1" applyFont="1" applyFill="1" applyBorder="1" applyProtection="1">
      <protection locked="0"/>
    </xf>
    <xf numFmtId="182" fontId="7" fillId="2" borderId="27" xfId="0" applyNumberFormat="1" applyFont="1" applyFill="1" applyBorder="1" applyAlignment="1" applyProtection="1">
      <protection locked="0"/>
    </xf>
    <xf numFmtId="182" fontId="7" fillId="2" borderId="39" xfId="0" applyNumberFormat="1" applyFont="1" applyFill="1" applyBorder="1" applyAlignment="1" applyProtection="1">
      <protection locked="0"/>
    </xf>
    <xf numFmtId="183" fontId="7" fillId="2" borderId="26" xfId="0" applyNumberFormat="1" applyFont="1" applyFill="1" applyBorder="1" applyAlignment="1" applyProtection="1">
      <protection locked="0"/>
    </xf>
    <xf numFmtId="176" fontId="7" fillId="2" borderId="40" xfId="0" applyNumberFormat="1" applyFont="1" applyFill="1" applyBorder="1" applyProtection="1">
      <protection locked="0"/>
    </xf>
    <xf numFmtId="176" fontId="7" fillId="2" borderId="41" xfId="0" applyNumberFormat="1" applyFont="1" applyFill="1" applyBorder="1" applyProtection="1">
      <protection locked="0"/>
    </xf>
    <xf numFmtId="176" fontId="7" fillId="2" borderId="38" xfId="0" applyNumberFormat="1" applyFont="1" applyFill="1" applyBorder="1" applyProtection="1">
      <protection locked="0"/>
    </xf>
    <xf numFmtId="49" fontId="7" fillId="2" borderId="40" xfId="0" applyNumberFormat="1" applyFont="1" applyFill="1" applyBorder="1" applyProtection="1">
      <protection locked="0"/>
    </xf>
    <xf numFmtId="182" fontId="7" fillId="2" borderId="43" xfId="0" applyNumberFormat="1" applyFont="1" applyFill="1" applyBorder="1" applyAlignment="1" applyProtection="1">
      <protection locked="0"/>
    </xf>
    <xf numFmtId="182" fontId="7" fillId="2" borderId="44" xfId="0" applyNumberFormat="1" applyFont="1" applyFill="1" applyBorder="1" applyAlignment="1" applyProtection="1">
      <protection locked="0"/>
    </xf>
    <xf numFmtId="183" fontId="7" fillId="2" borderId="45" xfId="0" applyNumberFormat="1" applyFont="1" applyFill="1" applyBorder="1" applyAlignment="1" applyProtection="1">
      <protection locked="0"/>
    </xf>
    <xf numFmtId="49" fontId="7" fillId="2" borderId="41" xfId="0" applyNumberFormat="1" applyFont="1" applyFill="1" applyBorder="1" applyProtection="1">
      <protection locked="0"/>
    </xf>
    <xf numFmtId="182" fontId="7" fillId="2" borderId="46" xfId="0" applyNumberFormat="1" applyFont="1" applyFill="1" applyBorder="1" applyAlignment="1" applyProtection="1">
      <protection locked="0"/>
    </xf>
    <xf numFmtId="182" fontId="7" fillId="2" borderId="47" xfId="0" applyNumberFormat="1" applyFont="1" applyFill="1" applyBorder="1" applyAlignment="1" applyProtection="1">
      <protection locked="0"/>
    </xf>
    <xf numFmtId="183" fontId="7" fillId="2" borderId="48" xfId="0" applyNumberFormat="1" applyFont="1" applyFill="1" applyBorder="1" applyAlignment="1" applyProtection="1">
      <protection locked="0"/>
    </xf>
    <xf numFmtId="49" fontId="7" fillId="2" borderId="49" xfId="0" applyNumberFormat="1" applyFont="1" applyFill="1" applyBorder="1" applyProtection="1">
      <protection locked="0"/>
    </xf>
    <xf numFmtId="182" fontId="7" fillId="2" borderId="50" xfId="0" applyNumberFormat="1" applyFont="1" applyFill="1" applyBorder="1" applyAlignment="1" applyProtection="1">
      <protection locked="0"/>
    </xf>
    <xf numFmtId="182" fontId="7" fillId="2" borderId="51" xfId="0" applyNumberFormat="1" applyFont="1" applyFill="1" applyBorder="1" applyAlignment="1" applyProtection="1">
      <protection locked="0"/>
    </xf>
    <xf numFmtId="183" fontId="7" fillId="2" borderId="52" xfId="0" applyNumberFormat="1" applyFont="1" applyFill="1" applyBorder="1" applyAlignment="1" applyProtection="1">
      <protection locked="0"/>
    </xf>
    <xf numFmtId="176" fontId="7" fillId="2" borderId="49" xfId="0" applyNumberFormat="1" applyFont="1" applyFill="1" applyBorder="1" applyProtection="1">
      <protection locked="0"/>
    </xf>
    <xf numFmtId="182" fontId="3" fillId="3" borderId="27" xfId="0" applyNumberFormat="1" applyFont="1" applyFill="1" applyBorder="1" applyAlignment="1" applyProtection="1">
      <alignment horizontal="right" vertical="center"/>
      <protection hidden="1"/>
    </xf>
    <xf numFmtId="182" fontId="3" fillId="3" borderId="39" xfId="0" applyNumberFormat="1" applyFont="1" applyFill="1" applyBorder="1" applyAlignment="1" applyProtection="1">
      <alignment horizontal="right" vertical="center"/>
      <protection hidden="1"/>
    </xf>
    <xf numFmtId="183" fontId="3" fillId="3" borderId="26" xfId="0" applyNumberFormat="1" applyFont="1" applyFill="1" applyBorder="1" applyAlignment="1" applyProtection="1">
      <alignment horizontal="center" vertical="center"/>
      <protection hidden="1"/>
    </xf>
    <xf numFmtId="183" fontId="3" fillId="3" borderId="53" xfId="0" applyNumberFormat="1" applyFont="1" applyFill="1" applyBorder="1" applyAlignment="1" applyProtection="1">
      <alignment horizontal="right" vertical="center"/>
      <protection hidden="1"/>
    </xf>
    <xf numFmtId="176" fontId="3" fillId="3" borderId="54" xfId="0" quotePrefix="1" applyNumberFormat="1" applyFont="1" applyFill="1" applyBorder="1" applyAlignment="1" applyProtection="1">
      <alignment horizontal="left"/>
      <protection hidden="1"/>
    </xf>
    <xf numFmtId="176" fontId="3" fillId="3" borderId="55" xfId="0" quotePrefix="1" applyNumberFormat="1" applyFont="1" applyFill="1" applyBorder="1" applyAlignment="1" applyProtection="1">
      <alignment horizontal="left" vertical="center"/>
      <protection hidden="1"/>
    </xf>
    <xf numFmtId="191" fontId="3" fillId="3" borderId="56" xfId="0" applyNumberFormat="1" applyFont="1" applyFill="1" applyBorder="1" applyAlignment="1" applyProtection="1">
      <alignment horizontal="left" vertical="top"/>
      <protection hidden="1"/>
    </xf>
    <xf numFmtId="176" fontId="3" fillId="3" borderId="33" xfId="0" applyNumberFormat="1" applyFont="1" applyFill="1" applyBorder="1" applyAlignment="1" applyProtection="1">
      <protection hidden="1"/>
    </xf>
    <xf numFmtId="176" fontId="3" fillId="3" borderId="30" xfId="0" applyNumberFormat="1" applyFont="1" applyFill="1" applyBorder="1" applyAlignment="1" applyProtection="1">
      <protection hidden="1"/>
    </xf>
    <xf numFmtId="176" fontId="3" fillId="3" borderId="37" xfId="0" applyNumberFormat="1" applyFont="1" applyFill="1" applyBorder="1" applyAlignment="1" applyProtection="1">
      <protection hidden="1"/>
    </xf>
    <xf numFmtId="176" fontId="3" fillId="3" borderId="34" xfId="0" applyNumberFormat="1" applyFont="1" applyFill="1" applyBorder="1" applyAlignment="1" applyProtection="1">
      <protection hidden="1"/>
    </xf>
    <xf numFmtId="176" fontId="3" fillId="3" borderId="45" xfId="0" applyNumberFormat="1" applyFont="1" applyFill="1" applyBorder="1" applyAlignment="1" applyProtection="1">
      <protection hidden="1"/>
    </xf>
    <xf numFmtId="176" fontId="3" fillId="3" borderId="40" xfId="0" applyNumberFormat="1" applyFont="1" applyFill="1" applyBorder="1" applyAlignment="1" applyProtection="1">
      <protection hidden="1"/>
    </xf>
    <xf numFmtId="176" fontId="3" fillId="3" borderId="48" xfId="0" applyNumberFormat="1" applyFont="1" applyFill="1" applyBorder="1" applyAlignment="1" applyProtection="1">
      <protection hidden="1"/>
    </xf>
    <xf numFmtId="176" fontId="3" fillId="3" borderId="41" xfId="0" applyNumberFormat="1" applyFont="1" applyFill="1" applyBorder="1" applyAlignment="1" applyProtection="1">
      <protection hidden="1"/>
    </xf>
    <xf numFmtId="176" fontId="3" fillId="3" borderId="38" xfId="0" applyNumberFormat="1" applyFont="1" applyFill="1" applyBorder="1" applyAlignment="1" applyProtection="1">
      <protection hidden="1"/>
    </xf>
    <xf numFmtId="176" fontId="3" fillId="3" borderId="26" xfId="0" applyNumberFormat="1" applyFont="1" applyFill="1" applyBorder="1" applyAlignment="1" applyProtection="1">
      <protection hidden="1"/>
    </xf>
    <xf numFmtId="176" fontId="3" fillId="3" borderId="52" xfId="0" applyNumberFormat="1" applyFont="1" applyFill="1" applyBorder="1" applyAlignment="1" applyProtection="1">
      <protection hidden="1"/>
    </xf>
    <xf numFmtId="176" fontId="3" fillId="3" borderId="49" xfId="0" applyNumberFormat="1" applyFont="1" applyFill="1" applyBorder="1" applyAlignment="1" applyProtection="1">
      <protection hidden="1"/>
    </xf>
    <xf numFmtId="0" fontId="11" fillId="0" borderId="0" xfId="0" applyFont="1" applyAlignment="1">
      <alignment vertical="center"/>
    </xf>
    <xf numFmtId="14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6" fillId="0" borderId="89" xfId="0" applyFont="1" applyBorder="1" applyAlignment="1" applyProtection="1">
      <alignment horizontal="center" vertical="center"/>
      <protection hidden="1"/>
    </xf>
    <xf numFmtId="0" fontId="6" fillId="0" borderId="90" xfId="0" applyFont="1" applyBorder="1" applyAlignment="1" applyProtection="1">
      <alignment horizontal="center" vertical="center"/>
      <protection hidden="1"/>
    </xf>
    <xf numFmtId="0" fontId="7" fillId="2" borderId="91" xfId="0" applyFont="1" applyFill="1" applyBorder="1" applyAlignment="1" applyProtection="1">
      <alignment vertical="center"/>
      <protection locked="0"/>
    </xf>
    <xf numFmtId="0" fontId="7" fillId="2" borderId="90" xfId="0" applyFont="1" applyFill="1" applyBorder="1" applyAlignment="1" applyProtection="1">
      <alignment vertical="center"/>
      <protection locked="0"/>
    </xf>
    <xf numFmtId="0" fontId="7" fillId="2" borderId="92" xfId="0" applyFont="1" applyFill="1" applyBorder="1" applyAlignment="1" applyProtection="1">
      <alignment vertical="center"/>
      <protection locked="0"/>
    </xf>
    <xf numFmtId="0" fontId="6" fillId="0" borderId="93" xfId="0" applyFont="1" applyBorder="1" applyAlignment="1" applyProtection="1">
      <alignment horizontal="center" vertical="center"/>
      <protection hidden="1"/>
    </xf>
    <xf numFmtId="0" fontId="6" fillId="0" borderId="94" xfId="0" applyFont="1" applyBorder="1" applyAlignment="1" applyProtection="1">
      <alignment horizontal="center" vertical="center"/>
      <protection hidden="1"/>
    </xf>
    <xf numFmtId="0" fontId="6" fillId="0" borderId="95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96" xfId="0" applyFont="1" applyBorder="1" applyAlignment="1" applyProtection="1">
      <alignment horizontal="center" vertical="center"/>
      <protection hidden="1"/>
    </xf>
    <xf numFmtId="0" fontId="6" fillId="0" borderId="97" xfId="0" applyFont="1" applyBorder="1" applyAlignment="1" applyProtection="1">
      <alignment horizontal="center" vertical="center"/>
      <protection hidden="1"/>
    </xf>
    <xf numFmtId="0" fontId="3" fillId="0" borderId="96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top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6" fillId="0" borderId="98" xfId="0" applyFont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176" fontId="7" fillId="2" borderId="71" xfId="0" applyNumberFormat="1" applyFont="1" applyFill="1" applyBorder="1" applyAlignment="1" applyProtection="1">
      <alignment vertical="center"/>
      <protection locked="0"/>
    </xf>
    <xf numFmtId="176" fontId="7" fillId="2" borderId="61" xfId="0" applyNumberFormat="1" applyFont="1" applyFill="1" applyBorder="1" applyAlignment="1" applyProtection="1">
      <alignment vertical="center"/>
      <protection locked="0"/>
    </xf>
    <xf numFmtId="0" fontId="3" fillId="0" borderId="83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84" xfId="0" applyFont="1" applyBorder="1" applyAlignment="1" applyProtection="1">
      <alignment horizontal="center" vertical="center"/>
      <protection hidden="1"/>
    </xf>
    <xf numFmtId="0" fontId="0" fillId="0" borderId="85" xfId="0" applyBorder="1" applyAlignment="1" applyProtection="1">
      <protection hidden="1"/>
    </xf>
    <xf numFmtId="0" fontId="0" fillId="0" borderId="86" xfId="0" applyBorder="1" applyAlignment="1" applyProtection="1">
      <protection hidden="1"/>
    </xf>
    <xf numFmtId="0" fontId="0" fillId="0" borderId="87" xfId="0" applyBorder="1" applyAlignment="1" applyProtection="1">
      <protection hidden="1"/>
    </xf>
    <xf numFmtId="0" fontId="0" fillId="0" borderId="18" xfId="0" applyBorder="1" applyAlignment="1" applyProtection="1">
      <protection hidden="1"/>
    </xf>
    <xf numFmtId="0" fontId="0" fillId="0" borderId="88" xfId="0" applyBorder="1" applyAlignment="1" applyProtection="1"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6" fillId="0" borderId="79" xfId="0" applyFont="1" applyBorder="1" applyAlignment="1" applyProtection="1">
      <alignment horizontal="center" vertical="center"/>
      <protection hidden="1"/>
    </xf>
    <xf numFmtId="0" fontId="6" fillId="0" borderId="80" xfId="0" applyFont="1" applyBorder="1" applyAlignment="1" applyProtection="1">
      <alignment horizontal="center" vertical="center"/>
      <protection hidden="1"/>
    </xf>
    <xf numFmtId="0" fontId="6" fillId="0" borderId="81" xfId="0" applyFont="1" applyBorder="1" applyAlignment="1" applyProtection="1">
      <alignment horizontal="center" vertical="center"/>
      <protection hidden="1"/>
    </xf>
    <xf numFmtId="0" fontId="6" fillId="0" borderId="82" xfId="0" applyFont="1" applyBorder="1" applyAlignment="1" applyProtection="1">
      <alignment horizontal="center" vertical="center"/>
      <protection hidden="1"/>
    </xf>
    <xf numFmtId="0" fontId="6" fillId="0" borderId="57" xfId="0" applyFont="1" applyBorder="1" applyAlignment="1" applyProtection="1">
      <alignment horizontal="center" vertical="center"/>
      <protection hidden="1"/>
    </xf>
    <xf numFmtId="0" fontId="6" fillId="0" borderId="76" xfId="0" applyFont="1" applyBorder="1" applyAlignment="1" applyProtection="1">
      <alignment horizontal="center" vertical="center"/>
      <protection hidden="1"/>
    </xf>
    <xf numFmtId="0" fontId="6" fillId="0" borderId="42" xfId="0" applyFont="1" applyBorder="1" applyAlignment="1" applyProtection="1">
      <alignment horizontal="center" vertical="center"/>
      <protection hidden="1"/>
    </xf>
    <xf numFmtId="0" fontId="3" fillId="0" borderId="57" xfId="0" applyFont="1" applyBorder="1" applyAlignment="1" applyProtection="1">
      <alignment horizontal="center" vertical="center"/>
      <protection hidden="1"/>
    </xf>
    <xf numFmtId="0" fontId="3" fillId="0" borderId="76" xfId="0" applyFont="1" applyBorder="1" applyAlignment="1" applyProtection="1">
      <alignment horizontal="center" vertical="center"/>
      <protection hidden="1"/>
    </xf>
    <xf numFmtId="0" fontId="3" fillId="0" borderId="77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78" xfId="0" applyFont="1" applyBorder="1" applyAlignment="1" applyProtection="1">
      <alignment horizontal="center" vertical="center"/>
      <protection hidden="1"/>
    </xf>
    <xf numFmtId="176" fontId="3" fillId="3" borderId="30" xfId="0" applyNumberFormat="1" applyFont="1" applyFill="1" applyBorder="1" applyAlignment="1" applyProtection="1">
      <protection hidden="1"/>
    </xf>
    <xf numFmtId="176" fontId="3" fillId="3" borderId="73" xfId="0" applyNumberFormat="1" applyFont="1" applyFill="1" applyBorder="1" applyAlignment="1" applyProtection="1">
      <protection hidden="1"/>
    </xf>
    <xf numFmtId="0" fontId="0" fillId="0" borderId="76" xfId="0" applyBorder="1" applyAlignment="1" applyProtection="1">
      <alignment horizontal="center" vertical="center"/>
      <protection hidden="1"/>
    </xf>
    <xf numFmtId="176" fontId="3" fillId="3" borderId="34" xfId="0" applyNumberFormat="1" applyFont="1" applyFill="1" applyBorder="1" applyAlignment="1" applyProtection="1">
      <protection hidden="1"/>
    </xf>
    <xf numFmtId="176" fontId="3" fillId="3" borderId="66" xfId="0" applyNumberFormat="1" applyFont="1" applyFill="1" applyBorder="1" applyAlignment="1" applyProtection="1">
      <protection hidden="1"/>
    </xf>
    <xf numFmtId="176" fontId="3" fillId="3" borderId="40" xfId="0" applyNumberFormat="1" applyFont="1" applyFill="1" applyBorder="1" applyAlignment="1" applyProtection="1">
      <protection hidden="1"/>
    </xf>
    <xf numFmtId="176" fontId="3" fillId="3" borderId="75" xfId="0" applyNumberFormat="1" applyFont="1" applyFill="1" applyBorder="1" applyAlignment="1" applyProtection="1">
      <protection hidden="1"/>
    </xf>
    <xf numFmtId="176" fontId="3" fillId="3" borderId="41" xfId="0" applyNumberFormat="1" applyFont="1" applyFill="1" applyBorder="1" applyAlignment="1" applyProtection="1">
      <protection hidden="1"/>
    </xf>
    <xf numFmtId="176" fontId="3" fillId="3" borderId="74" xfId="0" applyNumberFormat="1" applyFont="1" applyFill="1" applyBorder="1" applyAlignment="1" applyProtection="1">
      <protection hidden="1"/>
    </xf>
    <xf numFmtId="176" fontId="3" fillId="3" borderId="38" xfId="0" applyNumberFormat="1" applyFont="1" applyFill="1" applyBorder="1" applyAlignment="1" applyProtection="1">
      <protection hidden="1"/>
    </xf>
    <xf numFmtId="176" fontId="3" fillId="3" borderId="72" xfId="0" applyNumberFormat="1" applyFont="1" applyFill="1" applyBorder="1" applyAlignment="1" applyProtection="1">
      <protection hidden="1"/>
    </xf>
    <xf numFmtId="0" fontId="3" fillId="0" borderId="63" xfId="0" applyFont="1" applyBorder="1" applyAlignment="1" applyProtection="1">
      <alignment horizontal="center" vertical="center"/>
      <protection hidden="1"/>
    </xf>
    <xf numFmtId="0" fontId="0" fillId="0" borderId="64" xfId="0" applyBorder="1" applyAlignment="1" applyProtection="1">
      <alignment horizontal="center" vertical="center"/>
      <protection hidden="1"/>
    </xf>
    <xf numFmtId="0" fontId="0" fillId="0" borderId="65" xfId="0" applyBorder="1" applyAlignment="1" applyProtection="1">
      <alignment horizontal="center" vertical="center"/>
      <protection hidden="1"/>
    </xf>
    <xf numFmtId="176" fontId="7" fillId="2" borderId="29" xfId="0" applyNumberFormat="1" applyFont="1" applyFill="1" applyBorder="1" applyAlignment="1" applyProtection="1">
      <alignment vertical="center"/>
      <protection locked="0"/>
    </xf>
    <xf numFmtId="176" fontId="3" fillId="3" borderId="49" xfId="0" applyNumberFormat="1" applyFont="1" applyFill="1" applyBorder="1" applyAlignment="1" applyProtection="1">
      <protection hidden="1"/>
    </xf>
    <xf numFmtId="176" fontId="3" fillId="3" borderId="67" xfId="0" applyNumberFormat="1" applyFont="1" applyFill="1" applyBorder="1" applyAlignment="1" applyProtection="1">
      <protection hidden="1"/>
    </xf>
    <xf numFmtId="0" fontId="3" fillId="0" borderId="68" xfId="0" applyFont="1" applyBorder="1" applyAlignment="1" applyProtection="1">
      <alignment horizontal="center" vertical="center"/>
      <protection hidden="1"/>
    </xf>
    <xf numFmtId="0" fontId="0" fillId="0" borderId="69" xfId="0" applyBorder="1" applyAlignment="1" applyProtection="1">
      <alignment horizontal="center" vertical="center"/>
      <protection hidden="1"/>
    </xf>
    <xf numFmtId="0" fontId="0" fillId="0" borderId="70" xfId="0" applyBorder="1" applyAlignment="1" applyProtection="1">
      <alignment horizontal="center" vertical="center"/>
      <protection hidden="1"/>
    </xf>
    <xf numFmtId="176" fontId="3" fillId="3" borderId="7" xfId="0" applyNumberFormat="1" applyFont="1" applyFill="1" applyBorder="1" applyAlignment="1" applyProtection="1">
      <protection hidden="1"/>
    </xf>
    <xf numFmtId="176" fontId="0" fillId="3" borderId="71" xfId="0" applyNumberFormat="1" applyFill="1" applyBorder="1" applyAlignment="1" applyProtection="1">
      <protection hidden="1"/>
    </xf>
    <xf numFmtId="176" fontId="0" fillId="3" borderId="9" xfId="0" applyNumberFormat="1" applyFill="1" applyBorder="1" applyAlignment="1" applyProtection="1">
      <protection hidden="1"/>
    </xf>
    <xf numFmtId="176" fontId="3" fillId="3" borderId="35" xfId="0" applyNumberFormat="1" applyFont="1" applyFill="1" applyBorder="1" applyAlignment="1" applyProtection="1">
      <protection hidden="1"/>
    </xf>
    <xf numFmtId="0" fontId="0" fillId="3" borderId="58" xfId="0" applyFill="1" applyBorder="1" applyAlignment="1" applyProtection="1">
      <protection hidden="1"/>
    </xf>
    <xf numFmtId="0" fontId="0" fillId="3" borderId="37" xfId="0" applyFill="1" applyBorder="1" applyAlignment="1" applyProtection="1">
      <protection hidden="1"/>
    </xf>
    <xf numFmtId="176" fontId="3" fillId="3" borderId="27" xfId="0" applyNumberFormat="1" applyFont="1" applyFill="1" applyBorder="1" applyAlignment="1" applyProtection="1">
      <protection hidden="1"/>
    </xf>
    <xf numFmtId="0" fontId="0" fillId="3" borderId="61" xfId="0" applyFill="1" applyBorder="1" applyAlignment="1" applyProtection="1">
      <protection hidden="1"/>
    </xf>
    <xf numFmtId="0" fontId="0" fillId="3" borderId="26" xfId="0" applyFill="1" applyBorder="1" applyAlignment="1" applyProtection="1">
      <protection hidden="1"/>
    </xf>
    <xf numFmtId="176" fontId="3" fillId="3" borderId="46" xfId="0" applyNumberFormat="1" applyFont="1" applyFill="1" applyBorder="1" applyAlignment="1" applyProtection="1">
      <protection hidden="1"/>
    </xf>
    <xf numFmtId="0" fontId="0" fillId="3" borderId="62" xfId="0" applyFill="1" applyBorder="1" applyAlignment="1" applyProtection="1">
      <protection hidden="1"/>
    </xf>
    <xf numFmtId="0" fontId="0" fillId="3" borderId="48" xfId="0" applyFill="1" applyBorder="1" applyAlignment="1" applyProtection="1">
      <protection hidden="1"/>
    </xf>
    <xf numFmtId="0" fontId="0" fillId="0" borderId="42" xfId="0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horizontal="center" vertical="center"/>
      <protection hidden="1"/>
    </xf>
    <xf numFmtId="0" fontId="10" fillId="0" borderId="60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vertical="center"/>
      <protection hidden="1"/>
    </xf>
    <xf numFmtId="0" fontId="4" fillId="0" borderId="11" xfId="0" applyFont="1" applyBorder="1" applyAlignment="1" applyProtection="1">
      <alignment vertical="center"/>
      <protection hidden="1"/>
    </xf>
    <xf numFmtId="176" fontId="3" fillId="3" borderId="50" xfId="0" applyNumberFormat="1" applyFont="1" applyFill="1" applyBorder="1" applyAlignment="1" applyProtection="1">
      <protection hidden="1"/>
    </xf>
    <xf numFmtId="0" fontId="0" fillId="3" borderId="59" xfId="0" applyFill="1" applyBorder="1" applyAlignment="1" applyProtection="1">
      <protection hidden="1"/>
    </xf>
    <xf numFmtId="0" fontId="0" fillId="3" borderId="52" xfId="0" applyFill="1" applyBorder="1" applyAlignment="1" applyProtection="1">
      <protection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AX68"/>
  <sheetViews>
    <sheetView showGridLines="0" showRowColHeaders="0" tabSelected="1" zoomScale="110" workbookViewId="0">
      <selection activeCell="C18" sqref="C18"/>
    </sheetView>
  </sheetViews>
  <sheetFormatPr defaultRowHeight="12" x14ac:dyDescent="0.15"/>
  <cols>
    <col min="1" max="1" width="2.375" style="4" customWidth="1"/>
    <col min="2" max="2" width="3.875" style="4" customWidth="1"/>
    <col min="3" max="3" width="6.25" style="21" customWidth="1"/>
    <col min="4" max="4" width="4" style="4" customWidth="1"/>
    <col min="5" max="5" width="3.375" style="6" customWidth="1"/>
    <col min="6" max="6" width="5.25" style="6" customWidth="1"/>
    <col min="7" max="7" width="12.375" style="4" customWidth="1"/>
    <col min="8" max="8" width="4" style="4" customWidth="1"/>
    <col min="9" max="9" width="3.375" style="6" customWidth="1"/>
    <col min="10" max="10" width="5.25" style="6" customWidth="1"/>
    <col min="11" max="11" width="12.375" style="6" customWidth="1"/>
    <col min="12" max="13" width="8.125" style="6" customWidth="1"/>
    <col min="14" max="14" width="12.375" style="4" customWidth="1"/>
    <col min="15" max="15" width="4.375" style="4" customWidth="1"/>
    <col min="16" max="16" width="4.25" style="4" customWidth="1"/>
    <col min="17" max="17" width="4.375" style="4" customWidth="1"/>
    <col min="18" max="26" width="9" style="4"/>
    <col min="27" max="27" width="6.5" style="4" hidden="1" customWidth="1"/>
    <col min="28" max="28" width="3.875" style="4" hidden="1" customWidth="1"/>
    <col min="29" max="29" width="4.125" style="4" hidden="1" customWidth="1"/>
    <col min="30" max="30" width="3.5" style="4" hidden="1" customWidth="1"/>
    <col min="31" max="31" width="3.25" style="4" hidden="1" customWidth="1"/>
    <col min="32" max="35" width="3.375" style="4" hidden="1" customWidth="1"/>
    <col min="36" max="36" width="8.875" style="4" hidden="1" customWidth="1"/>
    <col min="37" max="37" width="9.5" style="4" hidden="1" customWidth="1"/>
    <col min="38" max="38" width="0" style="4" hidden="1" customWidth="1"/>
    <col min="39" max="40" width="13.125" style="4" hidden="1" customWidth="1"/>
    <col min="41" max="41" width="13.375" style="4" hidden="1" customWidth="1"/>
    <col min="42" max="42" width="14.5" style="4" hidden="1" customWidth="1"/>
    <col min="43" max="43" width="12" style="4" hidden="1" customWidth="1"/>
    <col min="44" max="44" width="10.25" style="4" hidden="1" customWidth="1"/>
    <col min="45" max="48" width="0" style="4" hidden="1" customWidth="1"/>
    <col min="49" max="50" width="12" style="4" hidden="1" customWidth="1"/>
    <col min="51" max="52" width="0" style="4" hidden="1" customWidth="1"/>
    <col min="53" max="16384" width="9" style="4"/>
  </cols>
  <sheetData>
    <row r="1" spans="1:50" ht="30" customHeight="1" x14ac:dyDescent="0.15">
      <c r="C1" s="116" t="s">
        <v>64</v>
      </c>
      <c r="D1" s="58"/>
      <c r="E1" s="58"/>
      <c r="F1" s="58"/>
      <c r="G1" s="59"/>
    </row>
    <row r="2" spans="1:50" ht="34.5" customHeight="1" thickBot="1" x14ac:dyDescent="0.2">
      <c r="C2" s="5"/>
      <c r="D2" s="131" t="str">
        <f>IF(P6=1,"トラバース計算＜結合＞","トラバース計算＜閉合＞")</f>
        <v>トラバース計算＜閉合＞</v>
      </c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17"/>
      <c r="P2" s="118"/>
      <c r="Q2" s="118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50" ht="18.75" customHeight="1" thickTop="1" thickBot="1" x14ac:dyDescent="0.2">
      <c r="B3" s="119" t="s">
        <v>9</v>
      </c>
      <c r="C3" s="120"/>
      <c r="D3" s="121" t="s">
        <v>55</v>
      </c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50" ht="16.5" customHeight="1" x14ac:dyDescent="0.15">
      <c r="B4" s="124" t="s">
        <v>1</v>
      </c>
      <c r="C4" s="125"/>
      <c r="D4" s="128" t="s">
        <v>3</v>
      </c>
      <c r="E4" s="128"/>
      <c r="F4" s="128"/>
      <c r="G4" s="129"/>
      <c r="H4" s="130" t="s">
        <v>2</v>
      </c>
      <c r="I4" s="130"/>
      <c r="J4" s="130"/>
      <c r="K4" s="139" t="s">
        <v>8</v>
      </c>
      <c r="L4" s="141" t="s">
        <v>48</v>
      </c>
      <c r="M4" s="142"/>
      <c r="N4" s="143"/>
      <c r="O4" s="132" t="s">
        <v>5</v>
      </c>
      <c r="P4" s="132"/>
      <c r="Q4" s="133"/>
      <c r="R4" s="1"/>
      <c r="S4" s="1"/>
      <c r="T4" s="1"/>
      <c r="U4" s="1"/>
      <c r="V4" s="1"/>
      <c r="W4" s="1"/>
      <c r="X4" s="1"/>
      <c r="Y4" s="1"/>
      <c r="Z4" s="1"/>
      <c r="AA4" s="1"/>
      <c r="AJ4" s="7"/>
    </row>
    <row r="5" spans="1:50" ht="16.5" customHeight="1" thickBot="1" x14ac:dyDescent="0.2">
      <c r="B5" s="126"/>
      <c r="C5" s="127"/>
      <c r="D5" s="136" t="s">
        <v>13</v>
      </c>
      <c r="E5" s="136"/>
      <c r="F5" s="136"/>
      <c r="G5" s="8" t="s">
        <v>14</v>
      </c>
      <c r="H5" s="9" t="s">
        <v>15</v>
      </c>
      <c r="I5" s="10" t="s">
        <v>16</v>
      </c>
      <c r="J5" s="11" t="s">
        <v>17</v>
      </c>
      <c r="K5" s="140"/>
      <c r="L5" s="144"/>
      <c r="M5" s="145"/>
      <c r="N5" s="146"/>
      <c r="O5" s="134"/>
      <c r="P5" s="134"/>
      <c r="Q5" s="135"/>
      <c r="R5" s="1"/>
      <c r="S5" s="1"/>
      <c r="T5" s="1"/>
      <c r="U5" s="1"/>
      <c r="V5" s="1"/>
      <c r="W5" s="1"/>
      <c r="X5" s="1"/>
      <c r="Y5" s="1"/>
      <c r="Z5" s="1"/>
      <c r="AA5" s="1"/>
      <c r="AF5" s="4">
        <f>SUM(AB6:AE6)</f>
        <v>4</v>
      </c>
      <c r="AJ5" s="4">
        <f>IF(AND(AF5=4,AJ6=0,AK6=0),-1,0)</f>
        <v>0</v>
      </c>
    </row>
    <row r="6" spans="1:50" s="13" customFormat="1" ht="17.25" customHeight="1" thickTop="1" x14ac:dyDescent="0.15">
      <c r="B6" s="2" t="s">
        <v>7</v>
      </c>
      <c r="C6" s="61" t="s">
        <v>56</v>
      </c>
      <c r="D6" s="137">
        <v>175082.851</v>
      </c>
      <c r="E6" s="137"/>
      <c r="F6" s="137"/>
      <c r="G6" s="62">
        <v>-14052.727999999999</v>
      </c>
      <c r="H6" s="14" t="s">
        <v>6</v>
      </c>
      <c r="I6" s="15" t="s">
        <v>6</v>
      </c>
      <c r="J6" s="16" t="s">
        <v>6</v>
      </c>
      <c r="K6" s="14" t="s">
        <v>18</v>
      </c>
      <c r="L6" s="47"/>
      <c r="M6" s="50" t="s">
        <v>43</v>
      </c>
      <c r="N6" s="101">
        <f>IF(AI11&gt;1,AR8,"")</f>
        <v>153.49499999999998</v>
      </c>
      <c r="O6" s="17" t="s">
        <v>11</v>
      </c>
      <c r="P6" s="60">
        <v>0</v>
      </c>
      <c r="Q6" s="18" t="s">
        <v>12</v>
      </c>
      <c r="R6" s="19"/>
      <c r="S6" s="19"/>
      <c r="T6" s="19"/>
      <c r="U6" s="19"/>
      <c r="V6" s="19"/>
      <c r="W6" s="19"/>
      <c r="X6" s="19"/>
      <c r="Y6" s="19"/>
      <c r="Z6" s="19"/>
      <c r="AA6" s="19"/>
      <c r="AB6" s="13">
        <f>IF(D6&lt;&gt;"",1,0)</f>
        <v>1</v>
      </c>
      <c r="AC6" s="13">
        <f>IF(G6&lt;&gt;"",1,0)</f>
        <v>1</v>
      </c>
      <c r="AD6" s="13">
        <f>IF(D7&lt;&gt;"",1,0)</f>
        <v>1</v>
      </c>
      <c r="AE6" s="13">
        <f>IF(G7&lt;&gt;"",1,0)</f>
        <v>1</v>
      </c>
      <c r="AF6" s="13">
        <f>SUM(AB6:AE6)+AJ5</f>
        <v>4</v>
      </c>
      <c r="AJ6" s="20">
        <f>D6-D7</f>
        <v>40.027000000001863</v>
      </c>
      <c r="AK6" s="20">
        <f>G6-G7</f>
        <v>24.692000000000917</v>
      </c>
    </row>
    <row r="7" spans="1:50" s="13" customFormat="1" ht="17.25" customHeight="1" x14ac:dyDescent="0.15">
      <c r="B7" s="56" t="s">
        <v>30</v>
      </c>
      <c r="C7" s="63" t="s">
        <v>57</v>
      </c>
      <c r="D7" s="138">
        <v>175042.82399999999</v>
      </c>
      <c r="E7" s="138"/>
      <c r="F7" s="138"/>
      <c r="G7" s="64">
        <v>-14077.42</v>
      </c>
      <c r="H7" s="97">
        <f>IF(AF6=4,INT(AK7),"")</f>
        <v>211</v>
      </c>
      <c r="I7" s="98">
        <f>IF(AF6=4,INT((AK7-H7)*60),"")</f>
        <v>40</v>
      </c>
      <c r="J7" s="99">
        <f>IF(AF6=4,(AK7-H7-I7/60)*3600,"")</f>
        <v>11.119242655240802</v>
      </c>
      <c r="K7" s="100">
        <f>IF(AF6=4,SQRT(AB7^2+AC7^2),"")</f>
        <v>47.030368837594658</v>
      </c>
      <c r="L7" s="48"/>
      <c r="M7" s="51" t="str">
        <f>IF(P6=1,"結合誤差＝","閉合誤差＝")</f>
        <v>閉合誤差＝</v>
      </c>
      <c r="N7" s="102">
        <f>IF(AI11&gt;1,AU8,"")</f>
        <v>2.560006504219442E-2</v>
      </c>
      <c r="O7" s="172" t="s">
        <v>29</v>
      </c>
      <c r="P7" s="173"/>
      <c r="Q7" s="174"/>
      <c r="R7" s="19"/>
      <c r="S7" s="19"/>
      <c r="T7" s="19"/>
      <c r="U7" s="19"/>
      <c r="V7" s="19"/>
      <c r="W7" s="19"/>
      <c r="X7" s="19"/>
      <c r="Y7" s="19"/>
      <c r="Z7" s="19"/>
      <c r="AA7" s="19"/>
      <c r="AB7" s="20">
        <f>D7-D6</f>
        <v>-40.027000000001863</v>
      </c>
      <c r="AC7" s="20">
        <f>G7-G6</f>
        <v>-24.692000000000917</v>
      </c>
      <c r="AJ7" s="4">
        <f>ATAN2(AB7,AC7)*180/PI()</f>
        <v>-148.33024465481799</v>
      </c>
      <c r="AK7" s="4">
        <f>IF(0&gt;AJ7,AJ7+360,AJ7)</f>
        <v>211.66975534518201</v>
      </c>
      <c r="AO7" s="13" t="s">
        <v>36</v>
      </c>
      <c r="AQ7" s="13" t="s">
        <v>47</v>
      </c>
      <c r="AR7" s="13" t="s">
        <v>34</v>
      </c>
      <c r="AS7" s="13" t="s">
        <v>49</v>
      </c>
      <c r="AT7" s="13" t="s">
        <v>50</v>
      </c>
      <c r="AU7" s="13" t="s">
        <v>37</v>
      </c>
      <c r="AV7" s="13" t="s">
        <v>38</v>
      </c>
      <c r="AW7" s="13" t="s">
        <v>46</v>
      </c>
    </row>
    <row r="8" spans="1:50" s="13" customFormat="1" ht="17.25" customHeight="1" thickBot="1" x14ac:dyDescent="0.2">
      <c r="B8" s="3" t="str">
        <f>IF(P6=1,"結合点"," --")</f>
        <v xml:space="preserve"> --</v>
      </c>
      <c r="C8" s="65"/>
      <c r="D8" s="175"/>
      <c r="E8" s="175"/>
      <c r="F8" s="175"/>
      <c r="G8" s="66"/>
      <c r="H8" s="54" t="str">
        <f>IF(AND(P6=1,AB8+AC8&lt;2),"←結合点座標を入力してください","")</f>
        <v/>
      </c>
      <c r="I8" s="55"/>
      <c r="J8" s="55"/>
      <c r="K8" s="55"/>
      <c r="L8" s="49" t="s">
        <v>45</v>
      </c>
      <c r="M8" s="52" t="s">
        <v>44</v>
      </c>
      <c r="N8" s="103" t="str">
        <f>IF(AI11&gt;1,"1/"&amp;AV8,"")</f>
        <v>1/5995</v>
      </c>
      <c r="O8" s="194" t="str">
        <f>IF(P6&lt;&gt;1,"器械点に閉合","結合点に結合")</f>
        <v>器械点に閉合</v>
      </c>
      <c r="P8" s="194"/>
      <c r="Q8" s="195"/>
      <c r="R8" s="1"/>
      <c r="S8" s="1"/>
      <c r="T8" s="1"/>
      <c r="U8" s="1"/>
      <c r="V8" s="1"/>
      <c r="W8" s="1"/>
      <c r="X8" s="1"/>
      <c r="Y8" s="1"/>
      <c r="Z8" s="1"/>
      <c r="AA8" s="1"/>
      <c r="AB8" s="13">
        <f>IF(D8&lt;&gt;"",1,0)</f>
        <v>0</v>
      </c>
      <c r="AC8" s="13">
        <f>IF(G8&lt;&gt;"",1,0)</f>
        <v>0</v>
      </c>
      <c r="AF8" s="13">
        <f>AF6*AB8*AC8</f>
        <v>0</v>
      </c>
      <c r="AO8" s="13">
        <f>IF(P6=1,D8,D6)</f>
        <v>175082.851</v>
      </c>
      <c r="AP8" s="13">
        <f>IF(P6=1,G8,G6)</f>
        <v>-14052.727999999999</v>
      </c>
      <c r="AQ8" s="13">
        <f>IF(P6=1,IF(AF8=4,1,0),IF(AF6=4,1,0))</f>
        <v>1</v>
      </c>
      <c r="AR8" s="13">
        <f>SUM(AR13:AR46)</f>
        <v>153.49499999999998</v>
      </c>
      <c r="AS8" s="13">
        <f>SUM(AS13:AS46)</f>
        <v>1.5661039185943082E-2</v>
      </c>
      <c r="AT8" s="13">
        <f>SUM(AT13:AT46)</f>
        <v>-2.0250806941476185E-2</v>
      </c>
      <c r="AU8" s="13">
        <f>SQRT(AS8^2+AT8^2)</f>
        <v>2.560006504219442E-2</v>
      </c>
      <c r="AV8" s="46">
        <f>IF(AU8=0,0,INT(AR8/AU8))</f>
        <v>5995</v>
      </c>
      <c r="AW8" s="13">
        <f>IF(AND(AQ8=1,AV8&gt;1000),1,0)</f>
        <v>1</v>
      </c>
    </row>
    <row r="9" spans="1:50" ht="14.25" customHeight="1" thickTop="1" thickBot="1" x14ac:dyDescent="0.2">
      <c r="D9" s="147" t="str">
        <f>IF(AJ5&lt;0,"↑ ★ 座標値エラー ★　↑","")</f>
        <v/>
      </c>
      <c r="E9" s="148"/>
      <c r="F9" s="148"/>
      <c r="G9" s="148"/>
      <c r="H9" s="22"/>
      <c r="I9" s="22"/>
      <c r="J9" s="22"/>
      <c r="K9" s="22"/>
      <c r="L9" s="196" t="str">
        <f>IF(AV8&lt;1000,"★精度が 1/1000 未満の場合は補正計算しません","")</f>
        <v/>
      </c>
      <c r="M9" s="196"/>
      <c r="N9" s="196"/>
      <c r="O9" s="197"/>
      <c r="P9" s="197"/>
      <c r="Q9" s="197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50" ht="16.5" customHeight="1" thickTop="1" x14ac:dyDescent="0.15">
      <c r="B10" s="149" t="s">
        <v>0</v>
      </c>
      <c r="C10" s="150"/>
      <c r="D10" s="153" t="s">
        <v>4</v>
      </c>
      <c r="E10" s="154"/>
      <c r="F10" s="155"/>
      <c r="G10" s="150" t="s">
        <v>8</v>
      </c>
      <c r="H10" s="156" t="s">
        <v>26</v>
      </c>
      <c r="I10" s="157"/>
      <c r="J10" s="157"/>
      <c r="K10" s="163"/>
      <c r="L10" s="156" t="s">
        <v>27</v>
      </c>
      <c r="M10" s="193"/>
      <c r="N10" s="156" t="s">
        <v>28</v>
      </c>
      <c r="O10" s="157"/>
      <c r="P10" s="157"/>
      <c r="Q10" s="158"/>
      <c r="R10" s="24"/>
      <c r="S10" s="24"/>
      <c r="T10" s="24"/>
      <c r="U10" s="24"/>
      <c r="V10" s="24"/>
      <c r="W10" s="24"/>
      <c r="X10" s="24"/>
      <c r="Y10" s="24"/>
      <c r="Z10" s="24"/>
      <c r="AA10" s="24"/>
      <c r="AK10" s="25"/>
    </row>
    <row r="11" spans="1:50" ht="16.5" customHeight="1" thickBot="1" x14ac:dyDescent="0.2">
      <c r="B11" s="151"/>
      <c r="C11" s="152"/>
      <c r="D11" s="26" t="s">
        <v>19</v>
      </c>
      <c r="E11" s="27" t="s">
        <v>20</v>
      </c>
      <c r="F11" s="28" t="s">
        <v>21</v>
      </c>
      <c r="G11" s="152"/>
      <c r="H11" s="178" t="s">
        <v>24</v>
      </c>
      <c r="I11" s="179"/>
      <c r="J11" s="180"/>
      <c r="K11" s="45" t="s">
        <v>25</v>
      </c>
      <c r="L11" s="53" t="s">
        <v>31</v>
      </c>
      <c r="M11" s="53" t="s">
        <v>32</v>
      </c>
      <c r="N11" s="12" t="s">
        <v>22</v>
      </c>
      <c r="O11" s="159" t="s">
        <v>23</v>
      </c>
      <c r="P11" s="159"/>
      <c r="Q11" s="160"/>
      <c r="R11" s="24"/>
      <c r="S11" s="24"/>
      <c r="T11" s="24"/>
      <c r="U11" s="24"/>
      <c r="V11" s="24"/>
      <c r="W11" s="24"/>
      <c r="X11" s="24"/>
      <c r="Y11" s="24"/>
      <c r="Z11" s="24"/>
      <c r="AA11" s="24"/>
      <c r="AI11" s="4">
        <f>SUM(AI12:AI46)</f>
        <v>6</v>
      </c>
      <c r="AJ11" s="4" t="s">
        <v>10</v>
      </c>
      <c r="AK11" s="4" t="s">
        <v>2</v>
      </c>
      <c r="AM11" s="4" t="s">
        <v>51</v>
      </c>
      <c r="AN11" s="4" t="s">
        <v>52</v>
      </c>
      <c r="AO11" s="4" t="s">
        <v>33</v>
      </c>
      <c r="AQ11" s="4" t="s">
        <v>34</v>
      </c>
      <c r="AR11" s="4" t="s">
        <v>35</v>
      </c>
      <c r="AS11" s="4" t="s">
        <v>53</v>
      </c>
      <c r="AT11" s="4" t="s">
        <v>54</v>
      </c>
      <c r="AU11" s="4" t="s">
        <v>39</v>
      </c>
      <c r="AV11" s="4" t="s">
        <v>40</v>
      </c>
      <c r="AW11" s="4" t="s">
        <v>41</v>
      </c>
      <c r="AX11" s="4" t="s">
        <v>42</v>
      </c>
    </row>
    <row r="12" spans="1:50" ht="17.25" customHeight="1" thickTop="1" x14ac:dyDescent="0.15">
      <c r="A12" s="7" t="str">
        <f t="shared" ref="A12:A46" si="0">IF(OR(AA12&lt;0,AND(G12&lt;&gt;"",G12&lt;=0)),"★","")</f>
        <v/>
      </c>
      <c r="B12" s="29">
        <v>1</v>
      </c>
      <c r="C12" s="67" t="s">
        <v>58</v>
      </c>
      <c r="D12" s="68">
        <v>90</v>
      </c>
      <c r="E12" s="69">
        <v>0</v>
      </c>
      <c r="F12" s="70">
        <v>11</v>
      </c>
      <c r="G12" s="71">
        <v>39.985999999999997</v>
      </c>
      <c r="H12" s="181">
        <f t="shared" ref="H12:H46" si="1">IF(AI12=1,AO12,"")</f>
        <v>175103.84636299461</v>
      </c>
      <c r="I12" s="182"/>
      <c r="J12" s="183"/>
      <c r="K12" s="104">
        <f t="shared" ref="K12:K46" si="2">IF(AI12=1,AP12,"")</f>
        <v>-14086.758499977595</v>
      </c>
      <c r="L12" s="104">
        <f t="shared" ref="L12:L46" si="3">IF(AND($AW$8=1,$AI12=1),AU12,"")</f>
        <v>4.0797570793128122E-3</v>
      </c>
      <c r="M12" s="104">
        <f t="shared" ref="M12:M46" si="4">IF(AND($AW$8=1,$AI12=1),AV12,"")</f>
        <v>-5.2754081003411621E-3</v>
      </c>
      <c r="N12" s="105">
        <f t="shared" ref="N12:N46" si="5">IF(AND($AW$8=1,$AI12=1),AW12,"")</f>
        <v>175103.85044275169</v>
      </c>
      <c r="O12" s="161">
        <f t="shared" ref="O12:O46" si="6">IF(AND($AW$8=1,$AI12=1),AX12,"")</f>
        <v>-14086.763775385696</v>
      </c>
      <c r="P12" s="161">
        <f t="shared" ref="P12:P46" si="7">IF(AND($AW$8=1,$AI12=1),AY12,"")</f>
        <v>0</v>
      </c>
      <c r="Q12" s="162">
        <f t="shared" ref="Q12:Q46" si="8">IF(AND($AW$8=1,$AI12=1),AZ12,"")</f>
        <v>0</v>
      </c>
      <c r="R12" s="30"/>
      <c r="S12" s="30"/>
      <c r="T12" s="30"/>
      <c r="U12" s="30"/>
      <c r="V12" s="30"/>
      <c r="W12" s="30"/>
      <c r="X12" s="30"/>
      <c r="Y12" s="30"/>
      <c r="Z12" s="30"/>
      <c r="AA12" s="31">
        <f>IF(OR(D12&lt;0,D12&gt;=360,E12&lt;0,E12&gt;=60,F12&lt;0,F12&gt;=60),-1,0)</f>
        <v>0</v>
      </c>
      <c r="AB12" s="4">
        <f>IF(AND(D12&lt;&gt;"",D12&gt;=0,D12&lt;360),1,0)</f>
        <v>1</v>
      </c>
      <c r="AC12" s="4">
        <f>IF(AND(E12&lt;&gt;"",E12&gt;=0,E12&lt;60),1,0)</f>
        <v>1</v>
      </c>
      <c r="AD12" s="4">
        <f>IF(AND(F12&lt;&gt;"",F12&gt;=0,F12&lt;60),1,0)</f>
        <v>1</v>
      </c>
      <c r="AE12" s="4">
        <f t="shared" ref="AE12:AE46" si="9">IF(G12&gt;0,1,0)</f>
        <v>1</v>
      </c>
      <c r="AF12" s="4">
        <f>$AF$6*AB12*AC12*AD12*AE12</f>
        <v>4</v>
      </c>
      <c r="AG12" s="4">
        <f>AF12</f>
        <v>4</v>
      </c>
      <c r="AH12" s="4">
        <v>4</v>
      </c>
      <c r="AI12" s="4">
        <f>IF(AG12=AH12,1,0)</f>
        <v>1</v>
      </c>
      <c r="AJ12" s="4">
        <f>D12+E12/60+F12/3600</f>
        <v>90.003055555555562</v>
      </c>
      <c r="AK12" s="4">
        <f>AJ12+AK7</f>
        <v>301.67281090073755</v>
      </c>
      <c r="AL12" s="4">
        <f>IF(360&lt;=AK12,AK12-360,AK12)</f>
        <v>301.67281090073755</v>
      </c>
      <c r="AO12" s="32">
        <f>D6+COS(AL12*PI()/180)*G12</f>
        <v>175103.84636299461</v>
      </c>
      <c r="AP12" s="32">
        <f>G6+SIN(AK12*PI()/180)*G12</f>
        <v>-14086.758499977595</v>
      </c>
      <c r="AQ12" s="32">
        <f>G12</f>
        <v>39.985999999999997</v>
      </c>
      <c r="AU12" s="4">
        <f>$AS$8/$AR$8*AQ12</f>
        <v>4.0797570793128122E-3</v>
      </c>
      <c r="AV12" s="4">
        <f>$AT$8/$AR$8*AQ12</f>
        <v>-5.2754081003411621E-3</v>
      </c>
      <c r="AW12" s="32">
        <f>AO12+AU12</f>
        <v>175103.85044275169</v>
      </c>
      <c r="AX12" s="32">
        <f>AP12+AV12</f>
        <v>-14086.763775385696</v>
      </c>
    </row>
    <row r="13" spans="1:50" ht="17.25" customHeight="1" x14ac:dyDescent="0.15">
      <c r="A13" s="7" t="str">
        <f t="shared" si="0"/>
        <v/>
      </c>
      <c r="B13" s="33">
        <v>2</v>
      </c>
      <c r="C13" s="72" t="s">
        <v>59</v>
      </c>
      <c r="D13" s="73">
        <v>123</v>
      </c>
      <c r="E13" s="74">
        <v>1</v>
      </c>
      <c r="F13" s="75">
        <v>25</v>
      </c>
      <c r="G13" s="76">
        <v>23.853999999999999</v>
      </c>
      <c r="H13" s="184">
        <f t="shared" si="1"/>
        <v>175093.65082179563</v>
      </c>
      <c r="I13" s="185"/>
      <c r="J13" s="186"/>
      <c r="K13" s="106">
        <f t="shared" si="2"/>
        <v>-14108.323848471422</v>
      </c>
      <c r="L13" s="106">
        <f t="shared" si="3"/>
        <v>6.5135720488003288E-3</v>
      </c>
      <c r="M13" s="106">
        <f t="shared" si="4"/>
        <v>-8.4224992028654987E-3</v>
      </c>
      <c r="N13" s="107">
        <f t="shared" si="5"/>
        <v>175093.65733536766</v>
      </c>
      <c r="O13" s="164">
        <f t="shared" si="6"/>
        <v>-14108.332270970624</v>
      </c>
      <c r="P13" s="164">
        <f t="shared" si="7"/>
        <v>0</v>
      </c>
      <c r="Q13" s="165">
        <f t="shared" si="8"/>
        <v>0</v>
      </c>
      <c r="R13" s="30"/>
      <c r="S13" s="30"/>
      <c r="T13" s="30"/>
      <c r="U13" s="30"/>
      <c r="V13" s="30"/>
      <c r="W13" s="30"/>
      <c r="X13" s="30"/>
      <c r="Y13" s="30"/>
      <c r="Z13" s="30"/>
      <c r="AA13" s="31">
        <f t="shared" ref="AA13:AA46" si="10">IF(OR(D13&lt;0,D13&gt;=360,E13&lt;0,E13&gt;=60,F13&lt;0,F13&gt;=60),-1,0)</f>
        <v>0</v>
      </c>
      <c r="AB13" s="4">
        <f t="shared" ref="AB13:AB46" si="11">IF(AND(D13&lt;&gt;"",D13&gt;=0,D13&lt;360),1,0)</f>
        <v>1</v>
      </c>
      <c r="AC13" s="4">
        <f t="shared" ref="AC13:AD46" si="12">IF(AND(E13&lt;&gt;"",E13&gt;=0,E13&lt;60),1,0)</f>
        <v>1</v>
      </c>
      <c r="AD13" s="4">
        <f t="shared" si="12"/>
        <v>1</v>
      </c>
      <c r="AE13" s="4">
        <f t="shared" si="9"/>
        <v>1</v>
      </c>
      <c r="AF13" s="4">
        <f t="shared" ref="AF13:AF46" si="13">$AF$6*AB13*AC13*AD13*AE13</f>
        <v>4</v>
      </c>
      <c r="AG13" s="4">
        <f>AG12+AF13</f>
        <v>8</v>
      </c>
      <c r="AH13" s="4">
        <f>AH12+4</f>
        <v>8</v>
      </c>
      <c r="AI13" s="4">
        <f t="shared" ref="AI13:AI46" si="14">IF(AG13=AH13,1,0)</f>
        <v>1</v>
      </c>
      <c r="AJ13" s="4">
        <f>D13+E13/60+F13/3600</f>
        <v>123.02361111111111</v>
      </c>
      <c r="AK13" s="4">
        <f>AL12+180+AJ13</f>
        <v>604.69642201184865</v>
      </c>
      <c r="AL13" s="4">
        <f>IF(360&lt;=AK13,AK13-360,AK13)</f>
        <v>244.69642201184865</v>
      </c>
      <c r="AM13" s="4">
        <f t="shared" ref="AM13:AM46" si="15">COS(AL13*PI()/180)*G13</f>
        <v>-10.195541198966003</v>
      </c>
      <c r="AN13" s="4">
        <f t="shared" ref="AN13:AN46" si="16">SIN(AL13*PI()/180)*G13</f>
        <v>-21.565348493826544</v>
      </c>
      <c r="AO13" s="32">
        <f>AO12+AM13</f>
        <v>175093.65082179563</v>
      </c>
      <c r="AP13" s="32">
        <f>AP12+AN13</f>
        <v>-14108.323848471422</v>
      </c>
      <c r="AQ13" s="32">
        <f t="shared" ref="AQ13:AQ46" si="17">AQ12+G13</f>
        <v>63.839999999999996</v>
      </c>
      <c r="AR13" s="4" t="str">
        <f t="shared" ref="AR13:AR46" si="18">IF(AND(AI13=1,AI14=0),AQ13,"")</f>
        <v/>
      </c>
      <c r="AS13" s="4" t="str">
        <f t="shared" ref="AS13:AS46" si="19">IF(AND(AI13=1,AI14=0),$AO$8-AO13,"")</f>
        <v/>
      </c>
      <c r="AT13" s="4" t="str">
        <f t="shared" ref="AT13:AT46" si="20">IF(AND(AI13=1,AI14=0),$AP$8-AP13,"")</f>
        <v/>
      </c>
      <c r="AU13" s="4">
        <f t="shared" ref="AU13:AU46" si="21">$AS$8/$AR$8*AQ13</f>
        <v>6.5135720488003288E-3</v>
      </c>
      <c r="AV13" s="4">
        <f t="shared" ref="AV13:AV46" si="22">$AT$8/$AR$8*AQ13</f>
        <v>-8.4224992028654987E-3</v>
      </c>
      <c r="AW13" s="32">
        <f t="shared" ref="AW13:AW46" si="23">AO13+AU13</f>
        <v>175093.65733536766</v>
      </c>
      <c r="AX13" s="32">
        <f t="shared" ref="AX13:AX46" si="24">AP13+AV13</f>
        <v>-14108.332270970624</v>
      </c>
    </row>
    <row r="14" spans="1:50" ht="17.25" customHeight="1" x14ac:dyDescent="0.15">
      <c r="A14" s="7" t="str">
        <f t="shared" si="0"/>
        <v/>
      </c>
      <c r="B14" s="33">
        <v>3</v>
      </c>
      <c r="C14" s="72" t="s">
        <v>60</v>
      </c>
      <c r="D14" s="73">
        <v>107</v>
      </c>
      <c r="E14" s="74">
        <v>52</v>
      </c>
      <c r="F14" s="75">
        <v>56</v>
      </c>
      <c r="G14" s="76">
        <v>20.616</v>
      </c>
      <c r="H14" s="184">
        <f t="shared" si="1"/>
        <v>175073.20752021921</v>
      </c>
      <c r="I14" s="185"/>
      <c r="J14" s="186"/>
      <c r="K14" s="106">
        <f t="shared" si="2"/>
        <v>-14105.660978467888</v>
      </c>
      <c r="L14" s="106">
        <f t="shared" si="3"/>
        <v>8.6170150525294569E-3</v>
      </c>
      <c r="M14" s="106">
        <f t="shared" si="4"/>
        <v>-1.1142396501835973E-2</v>
      </c>
      <c r="N14" s="107">
        <f t="shared" si="5"/>
        <v>175073.21613723427</v>
      </c>
      <c r="O14" s="164">
        <f t="shared" si="6"/>
        <v>-14105.67212086439</v>
      </c>
      <c r="P14" s="164">
        <f t="shared" si="7"/>
        <v>0</v>
      </c>
      <c r="Q14" s="165">
        <f t="shared" si="8"/>
        <v>0</v>
      </c>
      <c r="R14" s="30"/>
      <c r="S14" s="30"/>
      <c r="T14" s="30"/>
      <c r="U14" s="30"/>
      <c r="V14" s="30"/>
      <c r="W14" s="30"/>
      <c r="X14" s="30"/>
      <c r="Y14" s="30"/>
      <c r="Z14" s="30"/>
      <c r="AA14" s="31">
        <f t="shared" si="10"/>
        <v>0</v>
      </c>
      <c r="AB14" s="4">
        <f t="shared" si="11"/>
        <v>1</v>
      </c>
      <c r="AC14" s="4">
        <f t="shared" si="12"/>
        <v>1</v>
      </c>
      <c r="AD14" s="4">
        <f t="shared" si="12"/>
        <v>1</v>
      </c>
      <c r="AE14" s="4">
        <f t="shared" si="9"/>
        <v>1</v>
      </c>
      <c r="AF14" s="4">
        <f t="shared" si="13"/>
        <v>4</v>
      </c>
      <c r="AG14" s="4">
        <f t="shared" ref="AG14:AG46" si="25">AG13+AF14</f>
        <v>12</v>
      </c>
      <c r="AH14" s="4">
        <f t="shared" ref="AH14:AH46" si="26">AH13+4</f>
        <v>12</v>
      </c>
      <c r="AI14" s="4">
        <f t="shared" si="14"/>
        <v>1</v>
      </c>
      <c r="AJ14" s="4">
        <f>D14+E14/60+F14/3600</f>
        <v>107.88222222222221</v>
      </c>
      <c r="AK14" s="4">
        <f t="shared" ref="AK14:AK46" si="27">AL13+180+AJ14</f>
        <v>532.57864423407091</v>
      </c>
      <c r="AL14" s="4">
        <f>IF(360&lt;=AK14,AK14-360,AK14)</f>
        <v>172.57864423407091</v>
      </c>
      <c r="AM14" s="4">
        <f t="shared" si="15"/>
        <v>-20.443301576415703</v>
      </c>
      <c r="AN14" s="4">
        <f t="shared" si="16"/>
        <v>2.6628700035336186</v>
      </c>
      <c r="AO14" s="32">
        <f t="shared" ref="AO14:AO46" si="28">AO13+AM14</f>
        <v>175073.20752021921</v>
      </c>
      <c r="AP14" s="32">
        <f t="shared" ref="AP14:AP46" si="29">AP13+AN14</f>
        <v>-14105.660978467888</v>
      </c>
      <c r="AQ14" s="32">
        <f t="shared" si="17"/>
        <v>84.455999999999989</v>
      </c>
      <c r="AR14" s="4" t="str">
        <f t="shared" si="18"/>
        <v/>
      </c>
      <c r="AS14" s="4" t="str">
        <f t="shared" si="19"/>
        <v/>
      </c>
      <c r="AT14" s="4" t="str">
        <f t="shared" si="20"/>
        <v/>
      </c>
      <c r="AU14" s="4">
        <f t="shared" si="21"/>
        <v>8.6170150525294569E-3</v>
      </c>
      <c r="AV14" s="4">
        <f t="shared" si="22"/>
        <v>-1.1142396501835973E-2</v>
      </c>
      <c r="AW14" s="32">
        <f t="shared" si="23"/>
        <v>175073.21613723427</v>
      </c>
      <c r="AX14" s="32">
        <f t="shared" si="24"/>
        <v>-14105.67212086439</v>
      </c>
    </row>
    <row r="15" spans="1:50" ht="17.25" customHeight="1" x14ac:dyDescent="0.15">
      <c r="A15" s="7" t="str">
        <f t="shared" si="0"/>
        <v/>
      </c>
      <c r="B15" s="33">
        <v>4</v>
      </c>
      <c r="C15" s="72" t="s">
        <v>61</v>
      </c>
      <c r="D15" s="73">
        <v>129</v>
      </c>
      <c r="E15" s="74">
        <v>5</v>
      </c>
      <c r="F15" s="75">
        <v>38</v>
      </c>
      <c r="G15" s="76">
        <v>29.012</v>
      </c>
      <c r="H15" s="184">
        <f t="shared" si="1"/>
        <v>175057.97437150063</v>
      </c>
      <c r="I15" s="185"/>
      <c r="J15" s="186"/>
      <c r="K15" s="106">
        <f t="shared" si="2"/>
        <v>-14080.969941144243</v>
      </c>
      <c r="L15" s="106">
        <f t="shared" si="3"/>
        <v>1.1577098891498678E-2</v>
      </c>
      <c r="M15" s="106">
        <f t="shared" si="4"/>
        <v>-1.4969989654616891E-2</v>
      </c>
      <c r="N15" s="107">
        <f t="shared" si="5"/>
        <v>175057.98594859953</v>
      </c>
      <c r="O15" s="164">
        <f t="shared" si="6"/>
        <v>-14080.984911133897</v>
      </c>
      <c r="P15" s="164">
        <f t="shared" si="7"/>
        <v>0</v>
      </c>
      <c r="Q15" s="165">
        <f t="shared" si="8"/>
        <v>0</v>
      </c>
      <c r="R15" s="30"/>
      <c r="S15" s="30"/>
      <c r="T15" s="30"/>
      <c r="U15" s="30"/>
      <c r="V15" s="30"/>
      <c r="W15" s="30"/>
      <c r="X15" s="30"/>
      <c r="Y15" s="30"/>
      <c r="Z15" s="30"/>
      <c r="AA15" s="31">
        <f t="shared" si="10"/>
        <v>0</v>
      </c>
      <c r="AB15" s="4">
        <f t="shared" si="11"/>
        <v>1</v>
      </c>
      <c r="AC15" s="4">
        <f t="shared" si="12"/>
        <v>1</v>
      </c>
      <c r="AD15" s="4">
        <f t="shared" si="12"/>
        <v>1</v>
      </c>
      <c r="AE15" s="4">
        <f t="shared" si="9"/>
        <v>1</v>
      </c>
      <c r="AF15" s="4">
        <f t="shared" si="13"/>
        <v>4</v>
      </c>
      <c r="AG15" s="4">
        <f t="shared" si="25"/>
        <v>16</v>
      </c>
      <c r="AH15" s="4">
        <f t="shared" si="26"/>
        <v>16</v>
      </c>
      <c r="AI15" s="4">
        <f t="shared" si="14"/>
        <v>1</v>
      </c>
      <c r="AJ15" s="4">
        <f>D15+E15/60+F15/3600</f>
        <v>129.0938888888889</v>
      </c>
      <c r="AK15" s="4">
        <f t="shared" si="27"/>
        <v>481.67253312295981</v>
      </c>
      <c r="AL15" s="4">
        <f t="shared" ref="AL15:AL46" si="30">IF(360&lt;=AK15,AK15-360,AK15)</f>
        <v>121.67253312295981</v>
      </c>
      <c r="AM15" s="4">
        <f t="shared" si="15"/>
        <v>-15.233148718581111</v>
      </c>
      <c r="AN15" s="4">
        <f t="shared" si="16"/>
        <v>24.691037323644196</v>
      </c>
      <c r="AO15" s="32">
        <f t="shared" si="28"/>
        <v>175057.97437150063</v>
      </c>
      <c r="AP15" s="32">
        <f t="shared" si="29"/>
        <v>-14080.969941144243</v>
      </c>
      <c r="AQ15" s="32">
        <f t="shared" si="17"/>
        <v>113.46799999999999</v>
      </c>
      <c r="AR15" s="4" t="str">
        <f t="shared" si="18"/>
        <v/>
      </c>
      <c r="AS15" s="4" t="str">
        <f t="shared" si="19"/>
        <v/>
      </c>
      <c r="AT15" s="4" t="str">
        <f t="shared" si="20"/>
        <v/>
      </c>
      <c r="AU15" s="4">
        <f t="shared" si="21"/>
        <v>1.1577098891498678E-2</v>
      </c>
      <c r="AV15" s="4">
        <f t="shared" si="22"/>
        <v>-1.4969989654616891E-2</v>
      </c>
      <c r="AW15" s="32">
        <f t="shared" si="23"/>
        <v>175057.98594859953</v>
      </c>
      <c r="AX15" s="32">
        <f t="shared" si="24"/>
        <v>-14080.984911133897</v>
      </c>
    </row>
    <row r="16" spans="1:50" ht="17.25" customHeight="1" x14ac:dyDescent="0.15">
      <c r="A16" s="7" t="str">
        <f t="shared" si="0"/>
        <v/>
      </c>
      <c r="B16" s="34">
        <v>5</v>
      </c>
      <c r="C16" s="77" t="s">
        <v>62</v>
      </c>
      <c r="D16" s="78">
        <v>130</v>
      </c>
      <c r="E16" s="79">
        <v>14</v>
      </c>
      <c r="F16" s="80">
        <v>11</v>
      </c>
      <c r="G16" s="81">
        <v>17.029</v>
      </c>
      <c r="H16" s="187">
        <f t="shared" si="1"/>
        <v>175063.26235984557</v>
      </c>
      <c r="I16" s="188"/>
      <c r="J16" s="189"/>
      <c r="K16" s="108">
        <f t="shared" si="2"/>
        <v>-14064.78278511658</v>
      </c>
      <c r="L16" s="108">
        <f t="shared" si="3"/>
        <v>1.3314561586032211E-2</v>
      </c>
      <c r="M16" s="108">
        <f t="shared" si="4"/>
        <v>-1.7216649098940145E-2</v>
      </c>
      <c r="N16" s="109">
        <f t="shared" si="5"/>
        <v>175063.27567440717</v>
      </c>
      <c r="O16" s="166">
        <f t="shared" si="6"/>
        <v>-14064.80000176568</v>
      </c>
      <c r="P16" s="166">
        <f t="shared" si="7"/>
        <v>0</v>
      </c>
      <c r="Q16" s="167">
        <f t="shared" si="8"/>
        <v>0</v>
      </c>
      <c r="R16" s="30"/>
      <c r="S16" s="30"/>
      <c r="T16" s="30"/>
      <c r="U16" s="30"/>
      <c r="V16" s="30"/>
      <c r="W16" s="30"/>
      <c r="X16" s="30"/>
      <c r="Y16" s="30"/>
      <c r="Z16" s="30"/>
      <c r="AA16" s="31">
        <f t="shared" si="10"/>
        <v>0</v>
      </c>
      <c r="AB16" s="4">
        <f t="shared" si="11"/>
        <v>1</v>
      </c>
      <c r="AC16" s="4">
        <f t="shared" si="12"/>
        <v>1</v>
      </c>
      <c r="AD16" s="4">
        <f t="shared" si="12"/>
        <v>1</v>
      </c>
      <c r="AE16" s="4">
        <f t="shared" si="9"/>
        <v>1</v>
      </c>
      <c r="AF16" s="4">
        <f t="shared" si="13"/>
        <v>4</v>
      </c>
      <c r="AG16" s="4">
        <f t="shared" si="25"/>
        <v>20</v>
      </c>
      <c r="AH16" s="4">
        <f t="shared" si="26"/>
        <v>20</v>
      </c>
      <c r="AI16" s="4">
        <f t="shared" si="14"/>
        <v>1</v>
      </c>
      <c r="AJ16" s="4">
        <f t="shared" ref="AJ16:AJ45" si="31">D16+E16/60+F16/3600</f>
        <v>130.23638888888888</v>
      </c>
      <c r="AK16" s="4">
        <f t="shared" si="27"/>
        <v>431.90892201184869</v>
      </c>
      <c r="AL16" s="4">
        <f t="shared" si="30"/>
        <v>71.908922011848688</v>
      </c>
      <c r="AM16" s="4">
        <f t="shared" si="15"/>
        <v>5.2879883449289053</v>
      </c>
      <c r="AN16" s="4">
        <f t="shared" si="16"/>
        <v>16.187156027662674</v>
      </c>
      <c r="AO16" s="32">
        <f t="shared" si="28"/>
        <v>175063.26235984557</v>
      </c>
      <c r="AP16" s="32">
        <f t="shared" si="29"/>
        <v>-14064.78278511658</v>
      </c>
      <c r="AQ16" s="32">
        <f t="shared" si="17"/>
        <v>130.49699999999999</v>
      </c>
      <c r="AR16" s="4" t="str">
        <f t="shared" si="18"/>
        <v/>
      </c>
      <c r="AS16" s="4" t="str">
        <f t="shared" si="19"/>
        <v/>
      </c>
      <c r="AT16" s="4" t="str">
        <f t="shared" si="20"/>
        <v/>
      </c>
      <c r="AU16" s="4">
        <f t="shared" si="21"/>
        <v>1.3314561586032211E-2</v>
      </c>
      <c r="AV16" s="4">
        <f t="shared" si="22"/>
        <v>-1.7216649098940145E-2</v>
      </c>
      <c r="AW16" s="32">
        <f t="shared" si="23"/>
        <v>175063.27567440717</v>
      </c>
      <c r="AX16" s="32">
        <f t="shared" si="24"/>
        <v>-14064.80000176568</v>
      </c>
    </row>
    <row r="17" spans="1:50" ht="17.25" customHeight="1" x14ac:dyDescent="0.15">
      <c r="A17" s="7" t="str">
        <f t="shared" si="0"/>
        <v/>
      </c>
      <c r="B17" s="29">
        <v>6</v>
      </c>
      <c r="C17" s="67" t="s">
        <v>63</v>
      </c>
      <c r="D17" s="68">
        <v>139</v>
      </c>
      <c r="E17" s="69">
        <v>45</v>
      </c>
      <c r="F17" s="70">
        <v>45</v>
      </c>
      <c r="G17" s="82">
        <v>22.998000000000001</v>
      </c>
      <c r="H17" s="190">
        <f t="shared" si="1"/>
        <v>175082.83533896081</v>
      </c>
      <c r="I17" s="191"/>
      <c r="J17" s="192"/>
      <c r="K17" s="110">
        <f t="shared" si="2"/>
        <v>-14052.707749193058</v>
      </c>
      <c r="L17" s="110">
        <f t="shared" si="3"/>
        <v>1.5661039185943082E-2</v>
      </c>
      <c r="M17" s="110">
        <f t="shared" si="4"/>
        <v>-2.0250806941476181E-2</v>
      </c>
      <c r="N17" s="111">
        <f t="shared" si="5"/>
        <v>175082.851</v>
      </c>
      <c r="O17" s="168">
        <f t="shared" si="6"/>
        <v>-14052.727999999999</v>
      </c>
      <c r="P17" s="168">
        <f t="shared" si="7"/>
        <v>0</v>
      </c>
      <c r="Q17" s="169">
        <f t="shared" si="8"/>
        <v>0</v>
      </c>
      <c r="R17" s="30"/>
      <c r="S17" s="30"/>
      <c r="T17" s="30"/>
      <c r="U17" s="30"/>
      <c r="V17" s="30"/>
      <c r="W17" s="30"/>
      <c r="X17" s="30"/>
      <c r="Y17" s="30"/>
      <c r="Z17" s="30"/>
      <c r="AA17" s="31">
        <f t="shared" si="10"/>
        <v>0</v>
      </c>
      <c r="AB17" s="4">
        <f t="shared" si="11"/>
        <v>1</v>
      </c>
      <c r="AC17" s="4">
        <f t="shared" si="12"/>
        <v>1</v>
      </c>
      <c r="AD17" s="4">
        <f t="shared" si="12"/>
        <v>1</v>
      </c>
      <c r="AE17" s="4">
        <f t="shared" si="9"/>
        <v>1</v>
      </c>
      <c r="AF17" s="4">
        <f t="shared" si="13"/>
        <v>4</v>
      </c>
      <c r="AG17" s="4">
        <f t="shared" si="25"/>
        <v>24</v>
      </c>
      <c r="AH17" s="4">
        <f t="shared" si="26"/>
        <v>24</v>
      </c>
      <c r="AI17" s="4">
        <f t="shared" si="14"/>
        <v>1</v>
      </c>
      <c r="AJ17" s="4">
        <f t="shared" si="31"/>
        <v>139.76249999999999</v>
      </c>
      <c r="AK17" s="4">
        <f t="shared" si="27"/>
        <v>391.67142201184868</v>
      </c>
      <c r="AL17" s="4">
        <f t="shared" si="30"/>
        <v>31.671422011848676</v>
      </c>
      <c r="AM17" s="4">
        <f t="shared" si="15"/>
        <v>19.572979115240848</v>
      </c>
      <c r="AN17" s="4">
        <f t="shared" si="16"/>
        <v>12.07503592352195</v>
      </c>
      <c r="AO17" s="32">
        <f t="shared" si="28"/>
        <v>175082.83533896081</v>
      </c>
      <c r="AP17" s="32">
        <f t="shared" si="29"/>
        <v>-14052.707749193058</v>
      </c>
      <c r="AQ17" s="32">
        <f t="shared" si="17"/>
        <v>153.49499999999998</v>
      </c>
      <c r="AR17" s="4">
        <f t="shared" si="18"/>
        <v>153.49499999999998</v>
      </c>
      <c r="AS17" s="4">
        <f t="shared" si="19"/>
        <v>1.5661039185943082E-2</v>
      </c>
      <c r="AT17" s="4">
        <f t="shared" si="20"/>
        <v>-2.0250806941476185E-2</v>
      </c>
      <c r="AU17" s="4">
        <f t="shared" si="21"/>
        <v>1.5661039185943082E-2</v>
      </c>
      <c r="AV17" s="4">
        <f t="shared" si="22"/>
        <v>-2.0250806941476181E-2</v>
      </c>
      <c r="AW17" s="32">
        <f t="shared" si="23"/>
        <v>175082.851</v>
      </c>
      <c r="AX17" s="32">
        <f t="shared" si="24"/>
        <v>-14052.727999999999</v>
      </c>
    </row>
    <row r="18" spans="1:50" ht="17.25" customHeight="1" x14ac:dyDescent="0.15">
      <c r="A18" s="7" t="str">
        <f t="shared" si="0"/>
        <v/>
      </c>
      <c r="B18" s="33">
        <v>7</v>
      </c>
      <c r="C18" s="72"/>
      <c r="D18" s="73"/>
      <c r="E18" s="74"/>
      <c r="F18" s="75"/>
      <c r="G18" s="76"/>
      <c r="H18" s="184" t="str">
        <f t="shared" si="1"/>
        <v/>
      </c>
      <c r="I18" s="185"/>
      <c r="J18" s="186"/>
      <c r="K18" s="106" t="str">
        <f t="shared" si="2"/>
        <v/>
      </c>
      <c r="L18" s="106" t="str">
        <f t="shared" si="3"/>
        <v/>
      </c>
      <c r="M18" s="106" t="str">
        <f t="shared" si="4"/>
        <v/>
      </c>
      <c r="N18" s="107" t="str">
        <f t="shared" si="5"/>
        <v/>
      </c>
      <c r="O18" s="164" t="str">
        <f t="shared" si="6"/>
        <v/>
      </c>
      <c r="P18" s="164" t="str">
        <f t="shared" si="7"/>
        <v/>
      </c>
      <c r="Q18" s="165" t="str">
        <f t="shared" si="8"/>
        <v/>
      </c>
      <c r="R18" s="30"/>
      <c r="S18" s="30"/>
      <c r="T18" s="30"/>
      <c r="U18" s="30"/>
      <c r="V18" s="30"/>
      <c r="W18" s="30"/>
      <c r="X18" s="30"/>
      <c r="Y18" s="30"/>
      <c r="Z18" s="30"/>
      <c r="AA18" s="31">
        <f t="shared" si="10"/>
        <v>0</v>
      </c>
      <c r="AB18" s="4">
        <f t="shared" si="11"/>
        <v>0</v>
      </c>
      <c r="AC18" s="4">
        <f t="shared" si="12"/>
        <v>0</v>
      </c>
      <c r="AD18" s="4">
        <f t="shared" si="12"/>
        <v>0</v>
      </c>
      <c r="AE18" s="4">
        <f t="shared" si="9"/>
        <v>0</v>
      </c>
      <c r="AF18" s="4">
        <f t="shared" si="13"/>
        <v>0</v>
      </c>
      <c r="AG18" s="4">
        <f t="shared" si="25"/>
        <v>24</v>
      </c>
      <c r="AH18" s="4">
        <f t="shared" si="26"/>
        <v>28</v>
      </c>
      <c r="AI18" s="4">
        <f t="shared" si="14"/>
        <v>0</v>
      </c>
      <c r="AJ18" s="4">
        <f t="shared" si="31"/>
        <v>0</v>
      </c>
      <c r="AK18" s="4">
        <f t="shared" si="27"/>
        <v>211.67142201184868</v>
      </c>
      <c r="AL18" s="4">
        <f t="shared" si="30"/>
        <v>211.67142201184868</v>
      </c>
      <c r="AM18" s="4">
        <f t="shared" si="15"/>
        <v>0</v>
      </c>
      <c r="AN18" s="4">
        <f t="shared" si="16"/>
        <v>0</v>
      </c>
      <c r="AO18" s="32">
        <f t="shared" si="28"/>
        <v>175082.83533896081</v>
      </c>
      <c r="AP18" s="32">
        <f t="shared" si="29"/>
        <v>-14052.707749193058</v>
      </c>
      <c r="AQ18" s="32">
        <f t="shared" si="17"/>
        <v>153.49499999999998</v>
      </c>
      <c r="AR18" s="4" t="str">
        <f t="shared" si="18"/>
        <v/>
      </c>
      <c r="AS18" s="4" t="str">
        <f t="shared" si="19"/>
        <v/>
      </c>
      <c r="AT18" s="4" t="str">
        <f t="shared" si="20"/>
        <v/>
      </c>
      <c r="AU18" s="4">
        <f t="shared" si="21"/>
        <v>1.5661039185943082E-2</v>
      </c>
      <c r="AV18" s="4">
        <f t="shared" si="22"/>
        <v>-2.0250806941476181E-2</v>
      </c>
      <c r="AW18" s="32">
        <f t="shared" si="23"/>
        <v>175082.851</v>
      </c>
      <c r="AX18" s="32">
        <f t="shared" si="24"/>
        <v>-14052.727999999999</v>
      </c>
    </row>
    <row r="19" spans="1:50" ht="17.25" customHeight="1" x14ac:dyDescent="0.15">
      <c r="A19" s="7" t="str">
        <f t="shared" si="0"/>
        <v/>
      </c>
      <c r="B19" s="33">
        <v>8</v>
      </c>
      <c r="C19" s="72"/>
      <c r="D19" s="73"/>
      <c r="E19" s="74"/>
      <c r="F19" s="75"/>
      <c r="G19" s="76"/>
      <c r="H19" s="184" t="str">
        <f t="shared" si="1"/>
        <v/>
      </c>
      <c r="I19" s="185"/>
      <c r="J19" s="186"/>
      <c r="K19" s="106" t="str">
        <f t="shared" si="2"/>
        <v/>
      </c>
      <c r="L19" s="106" t="str">
        <f t="shared" si="3"/>
        <v/>
      </c>
      <c r="M19" s="106" t="str">
        <f t="shared" si="4"/>
        <v/>
      </c>
      <c r="N19" s="107" t="str">
        <f t="shared" si="5"/>
        <v/>
      </c>
      <c r="O19" s="164" t="str">
        <f t="shared" si="6"/>
        <v/>
      </c>
      <c r="P19" s="164" t="str">
        <f t="shared" si="7"/>
        <v/>
      </c>
      <c r="Q19" s="165" t="str">
        <f t="shared" si="8"/>
        <v/>
      </c>
      <c r="R19" s="30"/>
      <c r="S19" s="30"/>
      <c r="T19" s="30"/>
      <c r="U19" s="30"/>
      <c r="V19" s="30"/>
      <c r="W19" s="30"/>
      <c r="X19" s="30"/>
      <c r="Y19" s="30"/>
      <c r="Z19" s="30"/>
      <c r="AA19" s="31">
        <f t="shared" si="10"/>
        <v>0</v>
      </c>
      <c r="AB19" s="4">
        <f t="shared" si="11"/>
        <v>0</v>
      </c>
      <c r="AC19" s="4">
        <f t="shared" si="12"/>
        <v>0</v>
      </c>
      <c r="AD19" s="4">
        <f t="shared" si="12"/>
        <v>0</v>
      </c>
      <c r="AE19" s="4">
        <f t="shared" si="9"/>
        <v>0</v>
      </c>
      <c r="AF19" s="4">
        <f t="shared" si="13"/>
        <v>0</v>
      </c>
      <c r="AG19" s="4">
        <f t="shared" si="25"/>
        <v>24</v>
      </c>
      <c r="AH19" s="4">
        <f t="shared" si="26"/>
        <v>32</v>
      </c>
      <c r="AI19" s="4">
        <f t="shared" si="14"/>
        <v>0</v>
      </c>
      <c r="AJ19" s="4">
        <f t="shared" si="31"/>
        <v>0</v>
      </c>
      <c r="AK19" s="4">
        <f t="shared" si="27"/>
        <v>391.67142201184868</v>
      </c>
      <c r="AL19" s="4">
        <f t="shared" si="30"/>
        <v>31.671422011848676</v>
      </c>
      <c r="AM19" s="4">
        <f t="shared" si="15"/>
        <v>0</v>
      </c>
      <c r="AN19" s="4">
        <f t="shared" si="16"/>
        <v>0</v>
      </c>
      <c r="AO19" s="32">
        <f t="shared" si="28"/>
        <v>175082.83533896081</v>
      </c>
      <c r="AP19" s="32">
        <f t="shared" si="29"/>
        <v>-14052.707749193058</v>
      </c>
      <c r="AQ19" s="32">
        <f t="shared" si="17"/>
        <v>153.49499999999998</v>
      </c>
      <c r="AR19" s="4" t="str">
        <f t="shared" si="18"/>
        <v/>
      </c>
      <c r="AS19" s="4" t="str">
        <f t="shared" si="19"/>
        <v/>
      </c>
      <c r="AT19" s="4" t="str">
        <f t="shared" si="20"/>
        <v/>
      </c>
      <c r="AU19" s="4">
        <f t="shared" si="21"/>
        <v>1.5661039185943082E-2</v>
      </c>
      <c r="AV19" s="4">
        <f t="shared" si="22"/>
        <v>-2.0250806941476181E-2</v>
      </c>
      <c r="AW19" s="32">
        <f t="shared" si="23"/>
        <v>175082.851</v>
      </c>
      <c r="AX19" s="32">
        <f t="shared" si="24"/>
        <v>-14052.727999999999</v>
      </c>
    </row>
    <row r="20" spans="1:50" ht="17.25" customHeight="1" x14ac:dyDescent="0.15">
      <c r="A20" s="7" t="str">
        <f t="shared" si="0"/>
        <v/>
      </c>
      <c r="B20" s="33">
        <v>9</v>
      </c>
      <c r="C20" s="72"/>
      <c r="D20" s="73"/>
      <c r="E20" s="74"/>
      <c r="F20" s="75"/>
      <c r="G20" s="76"/>
      <c r="H20" s="184" t="str">
        <f t="shared" si="1"/>
        <v/>
      </c>
      <c r="I20" s="185"/>
      <c r="J20" s="186"/>
      <c r="K20" s="106" t="str">
        <f t="shared" si="2"/>
        <v/>
      </c>
      <c r="L20" s="106" t="str">
        <f t="shared" si="3"/>
        <v/>
      </c>
      <c r="M20" s="106" t="str">
        <f t="shared" si="4"/>
        <v/>
      </c>
      <c r="N20" s="107" t="str">
        <f t="shared" si="5"/>
        <v/>
      </c>
      <c r="O20" s="164" t="str">
        <f t="shared" si="6"/>
        <v/>
      </c>
      <c r="P20" s="164" t="str">
        <f t="shared" si="7"/>
        <v/>
      </c>
      <c r="Q20" s="165" t="str">
        <f t="shared" si="8"/>
        <v/>
      </c>
      <c r="R20" s="30"/>
      <c r="S20" s="30"/>
      <c r="T20" s="30"/>
      <c r="U20" s="30"/>
      <c r="V20" s="30"/>
      <c r="W20" s="30"/>
      <c r="X20" s="30"/>
      <c r="Y20" s="30"/>
      <c r="Z20" s="30"/>
      <c r="AA20" s="31">
        <f t="shared" si="10"/>
        <v>0</v>
      </c>
      <c r="AB20" s="4">
        <f t="shared" si="11"/>
        <v>0</v>
      </c>
      <c r="AC20" s="4">
        <f t="shared" si="12"/>
        <v>0</v>
      </c>
      <c r="AD20" s="4">
        <f t="shared" si="12"/>
        <v>0</v>
      </c>
      <c r="AE20" s="4">
        <f t="shared" si="9"/>
        <v>0</v>
      </c>
      <c r="AF20" s="4">
        <f t="shared" si="13"/>
        <v>0</v>
      </c>
      <c r="AG20" s="4">
        <f t="shared" si="25"/>
        <v>24</v>
      </c>
      <c r="AH20" s="4">
        <f t="shared" si="26"/>
        <v>36</v>
      </c>
      <c r="AI20" s="4">
        <f t="shared" si="14"/>
        <v>0</v>
      </c>
      <c r="AJ20" s="4">
        <f t="shared" si="31"/>
        <v>0</v>
      </c>
      <c r="AK20" s="4">
        <f t="shared" si="27"/>
        <v>211.67142201184868</v>
      </c>
      <c r="AL20" s="4">
        <f t="shared" si="30"/>
        <v>211.67142201184868</v>
      </c>
      <c r="AM20" s="4">
        <f t="shared" si="15"/>
        <v>0</v>
      </c>
      <c r="AN20" s="4">
        <f t="shared" si="16"/>
        <v>0</v>
      </c>
      <c r="AO20" s="32">
        <f t="shared" si="28"/>
        <v>175082.83533896081</v>
      </c>
      <c r="AP20" s="32">
        <f t="shared" si="29"/>
        <v>-14052.707749193058</v>
      </c>
      <c r="AQ20" s="32">
        <f t="shared" si="17"/>
        <v>153.49499999999998</v>
      </c>
      <c r="AR20" s="4" t="str">
        <f t="shared" si="18"/>
        <v/>
      </c>
      <c r="AS20" s="4" t="str">
        <f t="shared" si="19"/>
        <v/>
      </c>
      <c r="AT20" s="4" t="str">
        <f t="shared" si="20"/>
        <v/>
      </c>
      <c r="AU20" s="4">
        <f t="shared" si="21"/>
        <v>1.5661039185943082E-2</v>
      </c>
      <c r="AV20" s="4">
        <f t="shared" si="22"/>
        <v>-2.0250806941476181E-2</v>
      </c>
      <c r="AW20" s="32">
        <f t="shared" si="23"/>
        <v>175082.851</v>
      </c>
      <c r="AX20" s="32">
        <f t="shared" si="24"/>
        <v>-14052.727999999999</v>
      </c>
    </row>
    <row r="21" spans="1:50" ht="17.25" customHeight="1" x14ac:dyDescent="0.15">
      <c r="A21" s="7" t="str">
        <f t="shared" si="0"/>
        <v/>
      </c>
      <c r="B21" s="34">
        <v>10</v>
      </c>
      <c r="C21" s="77"/>
      <c r="D21" s="78"/>
      <c r="E21" s="79"/>
      <c r="F21" s="80"/>
      <c r="G21" s="83"/>
      <c r="H21" s="187" t="str">
        <f t="shared" si="1"/>
        <v/>
      </c>
      <c r="I21" s="188"/>
      <c r="J21" s="189"/>
      <c r="K21" s="112" t="str">
        <f t="shared" si="2"/>
        <v/>
      </c>
      <c r="L21" s="113" t="str">
        <f t="shared" si="3"/>
        <v/>
      </c>
      <c r="M21" s="113" t="str">
        <f t="shared" si="4"/>
        <v/>
      </c>
      <c r="N21" s="112" t="str">
        <f t="shared" si="5"/>
        <v/>
      </c>
      <c r="O21" s="170" t="str">
        <f t="shared" si="6"/>
        <v/>
      </c>
      <c r="P21" s="170" t="str">
        <f t="shared" si="7"/>
        <v/>
      </c>
      <c r="Q21" s="171" t="str">
        <f t="shared" si="8"/>
        <v/>
      </c>
      <c r="R21" s="30"/>
      <c r="S21" s="30"/>
      <c r="T21" s="30"/>
      <c r="U21" s="30"/>
      <c r="V21" s="30"/>
      <c r="W21" s="30"/>
      <c r="X21" s="30"/>
      <c r="Y21" s="30"/>
      <c r="Z21" s="30"/>
      <c r="AA21" s="31">
        <f t="shared" si="10"/>
        <v>0</v>
      </c>
      <c r="AB21" s="4">
        <f t="shared" si="11"/>
        <v>0</v>
      </c>
      <c r="AC21" s="4">
        <f t="shared" si="12"/>
        <v>0</v>
      </c>
      <c r="AD21" s="4">
        <f t="shared" si="12"/>
        <v>0</v>
      </c>
      <c r="AE21" s="4">
        <f t="shared" si="9"/>
        <v>0</v>
      </c>
      <c r="AF21" s="4">
        <f t="shared" si="13"/>
        <v>0</v>
      </c>
      <c r="AG21" s="4">
        <f t="shared" si="25"/>
        <v>24</v>
      </c>
      <c r="AH21" s="4">
        <f t="shared" si="26"/>
        <v>40</v>
      </c>
      <c r="AI21" s="4">
        <f t="shared" si="14"/>
        <v>0</v>
      </c>
      <c r="AJ21" s="4">
        <f t="shared" si="31"/>
        <v>0</v>
      </c>
      <c r="AK21" s="4">
        <f t="shared" si="27"/>
        <v>391.67142201184868</v>
      </c>
      <c r="AL21" s="4">
        <f t="shared" si="30"/>
        <v>31.671422011848676</v>
      </c>
      <c r="AM21" s="4">
        <f t="shared" si="15"/>
        <v>0</v>
      </c>
      <c r="AN21" s="4">
        <f t="shared" si="16"/>
        <v>0</v>
      </c>
      <c r="AO21" s="32">
        <f t="shared" si="28"/>
        <v>175082.83533896081</v>
      </c>
      <c r="AP21" s="32">
        <f t="shared" si="29"/>
        <v>-14052.707749193058</v>
      </c>
      <c r="AQ21" s="32">
        <f t="shared" si="17"/>
        <v>153.49499999999998</v>
      </c>
      <c r="AR21" s="4" t="str">
        <f t="shared" si="18"/>
        <v/>
      </c>
      <c r="AS21" s="4" t="str">
        <f t="shared" si="19"/>
        <v/>
      </c>
      <c r="AT21" s="4" t="str">
        <f t="shared" si="20"/>
        <v/>
      </c>
      <c r="AU21" s="4">
        <f t="shared" si="21"/>
        <v>1.5661039185943082E-2</v>
      </c>
      <c r="AV21" s="4">
        <f t="shared" si="22"/>
        <v>-2.0250806941476181E-2</v>
      </c>
      <c r="AW21" s="32">
        <f t="shared" si="23"/>
        <v>175082.851</v>
      </c>
      <c r="AX21" s="32">
        <f t="shared" si="24"/>
        <v>-14052.727999999999</v>
      </c>
    </row>
    <row r="22" spans="1:50" ht="17.25" customHeight="1" x14ac:dyDescent="0.15">
      <c r="A22" s="7" t="str">
        <f t="shared" si="0"/>
        <v/>
      </c>
      <c r="B22" s="29">
        <v>11</v>
      </c>
      <c r="C22" s="67"/>
      <c r="D22" s="68"/>
      <c r="E22" s="69"/>
      <c r="F22" s="70"/>
      <c r="G22" s="71"/>
      <c r="H22" s="190" t="str">
        <f t="shared" si="1"/>
        <v/>
      </c>
      <c r="I22" s="191"/>
      <c r="J22" s="192"/>
      <c r="K22" s="104" t="str">
        <f t="shared" si="2"/>
        <v/>
      </c>
      <c r="L22" s="104" t="str">
        <f t="shared" si="3"/>
        <v/>
      </c>
      <c r="M22" s="104" t="str">
        <f t="shared" si="4"/>
        <v/>
      </c>
      <c r="N22" s="105" t="str">
        <f t="shared" si="5"/>
        <v/>
      </c>
      <c r="O22" s="161" t="str">
        <f t="shared" si="6"/>
        <v/>
      </c>
      <c r="P22" s="161" t="str">
        <f t="shared" si="7"/>
        <v/>
      </c>
      <c r="Q22" s="162" t="str">
        <f t="shared" si="8"/>
        <v/>
      </c>
      <c r="R22" s="30"/>
      <c r="S22" s="30"/>
      <c r="T22" s="30"/>
      <c r="U22" s="30"/>
      <c r="V22" s="30"/>
      <c r="W22" s="30"/>
      <c r="X22" s="30"/>
      <c r="Y22" s="30"/>
      <c r="Z22" s="30"/>
      <c r="AA22" s="31">
        <f t="shared" si="10"/>
        <v>0</v>
      </c>
      <c r="AB22" s="4">
        <f t="shared" si="11"/>
        <v>0</v>
      </c>
      <c r="AC22" s="4">
        <f t="shared" si="12"/>
        <v>0</v>
      </c>
      <c r="AD22" s="4">
        <f t="shared" si="12"/>
        <v>0</v>
      </c>
      <c r="AE22" s="4">
        <f t="shared" si="9"/>
        <v>0</v>
      </c>
      <c r="AF22" s="4">
        <f t="shared" si="13"/>
        <v>0</v>
      </c>
      <c r="AG22" s="4">
        <f t="shared" si="25"/>
        <v>24</v>
      </c>
      <c r="AH22" s="4">
        <f t="shared" si="26"/>
        <v>44</v>
      </c>
      <c r="AI22" s="4">
        <f t="shared" si="14"/>
        <v>0</v>
      </c>
      <c r="AJ22" s="4">
        <f t="shared" si="31"/>
        <v>0</v>
      </c>
      <c r="AK22" s="4">
        <f t="shared" si="27"/>
        <v>211.67142201184868</v>
      </c>
      <c r="AL22" s="4">
        <f t="shared" si="30"/>
        <v>211.67142201184868</v>
      </c>
      <c r="AM22" s="4">
        <f t="shared" si="15"/>
        <v>0</v>
      </c>
      <c r="AN22" s="4">
        <f t="shared" si="16"/>
        <v>0</v>
      </c>
      <c r="AO22" s="32">
        <f t="shared" si="28"/>
        <v>175082.83533896081</v>
      </c>
      <c r="AP22" s="32">
        <f t="shared" si="29"/>
        <v>-14052.707749193058</v>
      </c>
      <c r="AQ22" s="32">
        <f t="shared" si="17"/>
        <v>153.49499999999998</v>
      </c>
      <c r="AR22" s="4" t="str">
        <f t="shared" si="18"/>
        <v/>
      </c>
      <c r="AS22" s="4" t="str">
        <f t="shared" si="19"/>
        <v/>
      </c>
      <c r="AT22" s="4" t="str">
        <f t="shared" si="20"/>
        <v/>
      </c>
      <c r="AU22" s="4">
        <f t="shared" si="21"/>
        <v>1.5661039185943082E-2</v>
      </c>
      <c r="AV22" s="4">
        <f t="shared" si="22"/>
        <v>-2.0250806941476181E-2</v>
      </c>
      <c r="AW22" s="32">
        <f t="shared" si="23"/>
        <v>175082.851</v>
      </c>
      <c r="AX22" s="32">
        <f t="shared" si="24"/>
        <v>-14052.727999999999</v>
      </c>
    </row>
    <row r="23" spans="1:50" ht="17.25" customHeight="1" x14ac:dyDescent="0.15">
      <c r="A23" s="7" t="str">
        <f t="shared" si="0"/>
        <v/>
      </c>
      <c r="B23" s="33">
        <v>12</v>
      </c>
      <c r="C23" s="72"/>
      <c r="D23" s="73"/>
      <c r="E23" s="74"/>
      <c r="F23" s="75"/>
      <c r="G23" s="76"/>
      <c r="H23" s="184" t="str">
        <f t="shared" si="1"/>
        <v/>
      </c>
      <c r="I23" s="185"/>
      <c r="J23" s="186"/>
      <c r="K23" s="106" t="str">
        <f t="shared" si="2"/>
        <v/>
      </c>
      <c r="L23" s="106" t="str">
        <f t="shared" si="3"/>
        <v/>
      </c>
      <c r="M23" s="106" t="str">
        <f t="shared" si="4"/>
        <v/>
      </c>
      <c r="N23" s="107" t="str">
        <f t="shared" si="5"/>
        <v/>
      </c>
      <c r="O23" s="164" t="str">
        <f t="shared" si="6"/>
        <v/>
      </c>
      <c r="P23" s="164" t="str">
        <f t="shared" si="7"/>
        <v/>
      </c>
      <c r="Q23" s="165" t="str">
        <f t="shared" si="8"/>
        <v/>
      </c>
      <c r="R23" s="30"/>
      <c r="S23" s="30"/>
      <c r="T23" s="30"/>
      <c r="U23" s="30"/>
      <c r="V23" s="30"/>
      <c r="W23" s="30"/>
      <c r="X23" s="30"/>
      <c r="Y23" s="30"/>
      <c r="Z23" s="30"/>
      <c r="AA23" s="31">
        <f t="shared" si="10"/>
        <v>0</v>
      </c>
      <c r="AB23" s="4">
        <f t="shared" si="11"/>
        <v>0</v>
      </c>
      <c r="AC23" s="4">
        <f t="shared" si="12"/>
        <v>0</v>
      </c>
      <c r="AD23" s="4">
        <f t="shared" si="12"/>
        <v>0</v>
      </c>
      <c r="AE23" s="4">
        <f t="shared" si="9"/>
        <v>0</v>
      </c>
      <c r="AF23" s="4">
        <f t="shared" si="13"/>
        <v>0</v>
      </c>
      <c r="AG23" s="4">
        <f t="shared" si="25"/>
        <v>24</v>
      </c>
      <c r="AH23" s="4">
        <f t="shared" si="26"/>
        <v>48</v>
      </c>
      <c r="AI23" s="4">
        <f t="shared" si="14"/>
        <v>0</v>
      </c>
      <c r="AJ23" s="4">
        <f t="shared" si="31"/>
        <v>0</v>
      </c>
      <c r="AK23" s="4">
        <f t="shared" si="27"/>
        <v>391.67142201184868</v>
      </c>
      <c r="AL23" s="4">
        <f t="shared" si="30"/>
        <v>31.671422011848676</v>
      </c>
      <c r="AM23" s="4">
        <f t="shared" si="15"/>
        <v>0</v>
      </c>
      <c r="AN23" s="4">
        <f t="shared" si="16"/>
        <v>0</v>
      </c>
      <c r="AO23" s="32">
        <f t="shared" si="28"/>
        <v>175082.83533896081</v>
      </c>
      <c r="AP23" s="32">
        <f t="shared" si="29"/>
        <v>-14052.707749193058</v>
      </c>
      <c r="AQ23" s="32">
        <f t="shared" si="17"/>
        <v>153.49499999999998</v>
      </c>
      <c r="AR23" s="4" t="str">
        <f t="shared" si="18"/>
        <v/>
      </c>
      <c r="AS23" s="4" t="str">
        <f t="shared" si="19"/>
        <v/>
      </c>
      <c r="AT23" s="4" t="str">
        <f t="shared" si="20"/>
        <v/>
      </c>
      <c r="AU23" s="4">
        <f t="shared" si="21"/>
        <v>1.5661039185943082E-2</v>
      </c>
      <c r="AV23" s="4">
        <f t="shared" si="22"/>
        <v>-2.0250806941476181E-2</v>
      </c>
      <c r="AW23" s="32">
        <f t="shared" si="23"/>
        <v>175082.851</v>
      </c>
      <c r="AX23" s="32">
        <f t="shared" si="24"/>
        <v>-14052.727999999999</v>
      </c>
    </row>
    <row r="24" spans="1:50" ht="17.25" customHeight="1" x14ac:dyDescent="0.15">
      <c r="A24" s="7" t="str">
        <f t="shared" si="0"/>
        <v/>
      </c>
      <c r="B24" s="33">
        <v>13</v>
      </c>
      <c r="C24" s="72"/>
      <c r="D24" s="73"/>
      <c r="E24" s="74"/>
      <c r="F24" s="75"/>
      <c r="G24" s="76"/>
      <c r="H24" s="184" t="str">
        <f t="shared" si="1"/>
        <v/>
      </c>
      <c r="I24" s="185"/>
      <c r="J24" s="186"/>
      <c r="K24" s="106" t="str">
        <f t="shared" si="2"/>
        <v/>
      </c>
      <c r="L24" s="106" t="str">
        <f t="shared" si="3"/>
        <v/>
      </c>
      <c r="M24" s="106" t="str">
        <f t="shared" si="4"/>
        <v/>
      </c>
      <c r="N24" s="107" t="str">
        <f t="shared" si="5"/>
        <v/>
      </c>
      <c r="O24" s="164" t="str">
        <f t="shared" si="6"/>
        <v/>
      </c>
      <c r="P24" s="164" t="str">
        <f t="shared" si="7"/>
        <v/>
      </c>
      <c r="Q24" s="165" t="str">
        <f t="shared" si="8"/>
        <v/>
      </c>
      <c r="R24" s="30"/>
      <c r="S24" s="30"/>
      <c r="T24" s="30"/>
      <c r="U24" s="30"/>
      <c r="V24" s="30"/>
      <c r="W24" s="30"/>
      <c r="X24" s="30"/>
      <c r="Y24" s="30"/>
      <c r="Z24" s="30"/>
      <c r="AA24" s="31">
        <f t="shared" si="10"/>
        <v>0</v>
      </c>
      <c r="AB24" s="4">
        <f t="shared" si="11"/>
        <v>0</v>
      </c>
      <c r="AC24" s="4">
        <f t="shared" si="12"/>
        <v>0</v>
      </c>
      <c r="AD24" s="4">
        <f t="shared" si="12"/>
        <v>0</v>
      </c>
      <c r="AE24" s="4">
        <f t="shared" si="9"/>
        <v>0</v>
      </c>
      <c r="AF24" s="4">
        <f t="shared" si="13"/>
        <v>0</v>
      </c>
      <c r="AG24" s="4">
        <f t="shared" si="25"/>
        <v>24</v>
      </c>
      <c r="AH24" s="4">
        <f t="shared" si="26"/>
        <v>52</v>
      </c>
      <c r="AI24" s="4">
        <f t="shared" si="14"/>
        <v>0</v>
      </c>
      <c r="AJ24" s="4">
        <f t="shared" si="31"/>
        <v>0</v>
      </c>
      <c r="AK24" s="4">
        <f t="shared" si="27"/>
        <v>211.67142201184868</v>
      </c>
      <c r="AL24" s="4">
        <f t="shared" si="30"/>
        <v>211.67142201184868</v>
      </c>
      <c r="AM24" s="4">
        <f t="shared" si="15"/>
        <v>0</v>
      </c>
      <c r="AN24" s="4">
        <f t="shared" si="16"/>
        <v>0</v>
      </c>
      <c r="AO24" s="32">
        <f t="shared" si="28"/>
        <v>175082.83533896081</v>
      </c>
      <c r="AP24" s="32">
        <f t="shared" si="29"/>
        <v>-14052.707749193058</v>
      </c>
      <c r="AQ24" s="32">
        <f t="shared" si="17"/>
        <v>153.49499999999998</v>
      </c>
      <c r="AR24" s="4" t="str">
        <f t="shared" si="18"/>
        <v/>
      </c>
      <c r="AS24" s="4" t="str">
        <f t="shared" si="19"/>
        <v/>
      </c>
      <c r="AT24" s="4" t="str">
        <f t="shared" si="20"/>
        <v/>
      </c>
      <c r="AU24" s="4">
        <f t="shared" si="21"/>
        <v>1.5661039185943082E-2</v>
      </c>
      <c r="AV24" s="4">
        <f t="shared" si="22"/>
        <v>-2.0250806941476181E-2</v>
      </c>
      <c r="AW24" s="32">
        <f t="shared" si="23"/>
        <v>175082.851</v>
      </c>
      <c r="AX24" s="32">
        <f t="shared" si="24"/>
        <v>-14052.727999999999</v>
      </c>
    </row>
    <row r="25" spans="1:50" ht="17.25" customHeight="1" x14ac:dyDescent="0.15">
      <c r="A25" s="7" t="str">
        <f t="shared" si="0"/>
        <v/>
      </c>
      <c r="B25" s="33">
        <v>14</v>
      </c>
      <c r="C25" s="72"/>
      <c r="D25" s="73"/>
      <c r="E25" s="74"/>
      <c r="F25" s="75"/>
      <c r="G25" s="76"/>
      <c r="H25" s="184" t="str">
        <f t="shared" si="1"/>
        <v/>
      </c>
      <c r="I25" s="185"/>
      <c r="J25" s="186"/>
      <c r="K25" s="106" t="str">
        <f t="shared" si="2"/>
        <v/>
      </c>
      <c r="L25" s="106" t="str">
        <f t="shared" si="3"/>
        <v/>
      </c>
      <c r="M25" s="106" t="str">
        <f t="shared" si="4"/>
        <v/>
      </c>
      <c r="N25" s="107" t="str">
        <f t="shared" si="5"/>
        <v/>
      </c>
      <c r="O25" s="164" t="str">
        <f t="shared" si="6"/>
        <v/>
      </c>
      <c r="P25" s="164" t="str">
        <f t="shared" si="7"/>
        <v/>
      </c>
      <c r="Q25" s="165" t="str">
        <f t="shared" si="8"/>
        <v/>
      </c>
      <c r="R25" s="30"/>
      <c r="S25" s="30"/>
      <c r="T25" s="30"/>
      <c r="U25" s="30"/>
      <c r="V25" s="30"/>
      <c r="W25" s="30"/>
      <c r="X25" s="30"/>
      <c r="Y25" s="30"/>
      <c r="Z25" s="30"/>
      <c r="AA25" s="31">
        <f t="shared" si="10"/>
        <v>0</v>
      </c>
      <c r="AB25" s="4">
        <f t="shared" si="11"/>
        <v>0</v>
      </c>
      <c r="AC25" s="4">
        <f t="shared" si="12"/>
        <v>0</v>
      </c>
      <c r="AD25" s="4">
        <f t="shared" si="12"/>
        <v>0</v>
      </c>
      <c r="AE25" s="4">
        <f t="shared" si="9"/>
        <v>0</v>
      </c>
      <c r="AF25" s="4">
        <f t="shared" si="13"/>
        <v>0</v>
      </c>
      <c r="AG25" s="4">
        <f t="shared" si="25"/>
        <v>24</v>
      </c>
      <c r="AH25" s="4">
        <f t="shared" si="26"/>
        <v>56</v>
      </c>
      <c r="AI25" s="4">
        <f t="shared" si="14"/>
        <v>0</v>
      </c>
      <c r="AJ25" s="4">
        <f t="shared" si="31"/>
        <v>0</v>
      </c>
      <c r="AK25" s="4">
        <f t="shared" si="27"/>
        <v>391.67142201184868</v>
      </c>
      <c r="AL25" s="4">
        <f t="shared" si="30"/>
        <v>31.671422011848676</v>
      </c>
      <c r="AM25" s="4">
        <f t="shared" si="15"/>
        <v>0</v>
      </c>
      <c r="AN25" s="4">
        <f t="shared" si="16"/>
        <v>0</v>
      </c>
      <c r="AO25" s="32">
        <f t="shared" si="28"/>
        <v>175082.83533896081</v>
      </c>
      <c r="AP25" s="32">
        <f t="shared" si="29"/>
        <v>-14052.707749193058</v>
      </c>
      <c r="AQ25" s="32">
        <f t="shared" si="17"/>
        <v>153.49499999999998</v>
      </c>
      <c r="AR25" s="4" t="str">
        <f t="shared" si="18"/>
        <v/>
      </c>
      <c r="AS25" s="4" t="str">
        <f t="shared" si="19"/>
        <v/>
      </c>
      <c r="AT25" s="4" t="str">
        <f t="shared" si="20"/>
        <v/>
      </c>
      <c r="AU25" s="4">
        <f t="shared" si="21"/>
        <v>1.5661039185943082E-2</v>
      </c>
      <c r="AV25" s="4">
        <f t="shared" si="22"/>
        <v>-2.0250806941476181E-2</v>
      </c>
      <c r="AW25" s="32">
        <f t="shared" si="23"/>
        <v>175082.851</v>
      </c>
      <c r="AX25" s="32">
        <f t="shared" si="24"/>
        <v>-14052.727999999999</v>
      </c>
    </row>
    <row r="26" spans="1:50" ht="17.25" customHeight="1" x14ac:dyDescent="0.15">
      <c r="A26" s="7" t="str">
        <f t="shared" si="0"/>
        <v/>
      </c>
      <c r="B26" s="35">
        <v>15</v>
      </c>
      <c r="C26" s="84"/>
      <c r="D26" s="85"/>
      <c r="E26" s="86"/>
      <c r="F26" s="87"/>
      <c r="G26" s="81"/>
      <c r="H26" s="187" t="str">
        <f t="shared" si="1"/>
        <v/>
      </c>
      <c r="I26" s="188"/>
      <c r="J26" s="189"/>
      <c r="K26" s="108" t="str">
        <f t="shared" si="2"/>
        <v/>
      </c>
      <c r="L26" s="108" t="str">
        <f t="shared" si="3"/>
        <v/>
      </c>
      <c r="M26" s="108" t="str">
        <f t="shared" si="4"/>
        <v/>
      </c>
      <c r="N26" s="109" t="str">
        <f t="shared" si="5"/>
        <v/>
      </c>
      <c r="O26" s="166" t="str">
        <f t="shared" si="6"/>
        <v/>
      </c>
      <c r="P26" s="166" t="str">
        <f t="shared" si="7"/>
        <v/>
      </c>
      <c r="Q26" s="167" t="str">
        <f t="shared" si="8"/>
        <v/>
      </c>
      <c r="R26" s="30"/>
      <c r="S26" s="30"/>
      <c r="T26" s="30"/>
      <c r="U26" s="30"/>
      <c r="V26" s="30"/>
      <c r="W26" s="30"/>
      <c r="X26" s="30"/>
      <c r="Y26" s="30"/>
      <c r="Z26" s="30"/>
      <c r="AA26" s="31">
        <f t="shared" si="10"/>
        <v>0</v>
      </c>
      <c r="AB26" s="4">
        <f t="shared" si="11"/>
        <v>0</v>
      </c>
      <c r="AC26" s="4">
        <f t="shared" si="12"/>
        <v>0</v>
      </c>
      <c r="AD26" s="4">
        <f t="shared" si="12"/>
        <v>0</v>
      </c>
      <c r="AE26" s="4">
        <f t="shared" si="9"/>
        <v>0</v>
      </c>
      <c r="AF26" s="4">
        <f t="shared" si="13"/>
        <v>0</v>
      </c>
      <c r="AG26" s="4">
        <f t="shared" si="25"/>
        <v>24</v>
      </c>
      <c r="AH26" s="4">
        <f t="shared" si="26"/>
        <v>60</v>
      </c>
      <c r="AI26" s="4">
        <f t="shared" si="14"/>
        <v>0</v>
      </c>
      <c r="AJ26" s="4">
        <f t="shared" si="31"/>
        <v>0</v>
      </c>
      <c r="AK26" s="4">
        <f t="shared" si="27"/>
        <v>211.67142201184868</v>
      </c>
      <c r="AL26" s="4">
        <f t="shared" si="30"/>
        <v>211.67142201184868</v>
      </c>
      <c r="AM26" s="4">
        <f t="shared" si="15"/>
        <v>0</v>
      </c>
      <c r="AN26" s="4">
        <f t="shared" si="16"/>
        <v>0</v>
      </c>
      <c r="AO26" s="32">
        <f t="shared" si="28"/>
        <v>175082.83533896081</v>
      </c>
      <c r="AP26" s="32">
        <f t="shared" si="29"/>
        <v>-14052.707749193058</v>
      </c>
      <c r="AQ26" s="32">
        <f t="shared" si="17"/>
        <v>153.49499999999998</v>
      </c>
      <c r="AR26" s="4" t="str">
        <f t="shared" si="18"/>
        <v/>
      </c>
      <c r="AS26" s="4" t="str">
        <f t="shared" si="19"/>
        <v/>
      </c>
      <c r="AT26" s="4" t="str">
        <f t="shared" si="20"/>
        <v/>
      </c>
      <c r="AU26" s="4">
        <f t="shared" si="21"/>
        <v>1.5661039185943082E-2</v>
      </c>
      <c r="AV26" s="4">
        <f t="shared" si="22"/>
        <v>-2.0250806941476181E-2</v>
      </c>
      <c r="AW26" s="32">
        <f t="shared" si="23"/>
        <v>175082.851</v>
      </c>
      <c r="AX26" s="32">
        <f t="shared" si="24"/>
        <v>-14052.727999999999</v>
      </c>
    </row>
    <row r="27" spans="1:50" ht="17.25" customHeight="1" x14ac:dyDescent="0.15">
      <c r="A27" s="7" t="str">
        <f t="shared" si="0"/>
        <v/>
      </c>
      <c r="B27" s="36">
        <v>16</v>
      </c>
      <c r="C27" s="88"/>
      <c r="D27" s="89"/>
      <c r="E27" s="90"/>
      <c r="F27" s="91"/>
      <c r="G27" s="82"/>
      <c r="H27" s="190" t="str">
        <f t="shared" si="1"/>
        <v/>
      </c>
      <c r="I27" s="191"/>
      <c r="J27" s="192"/>
      <c r="K27" s="110" t="str">
        <f t="shared" si="2"/>
        <v/>
      </c>
      <c r="L27" s="110" t="str">
        <f t="shared" si="3"/>
        <v/>
      </c>
      <c r="M27" s="110" t="str">
        <f t="shared" si="4"/>
        <v/>
      </c>
      <c r="N27" s="111" t="str">
        <f t="shared" si="5"/>
        <v/>
      </c>
      <c r="O27" s="168" t="str">
        <f t="shared" si="6"/>
        <v/>
      </c>
      <c r="P27" s="168" t="str">
        <f t="shared" si="7"/>
        <v/>
      </c>
      <c r="Q27" s="169" t="str">
        <f t="shared" si="8"/>
        <v/>
      </c>
      <c r="R27" s="30"/>
      <c r="S27" s="30"/>
      <c r="T27" s="30"/>
      <c r="U27" s="30"/>
      <c r="V27" s="30"/>
      <c r="W27" s="30"/>
      <c r="X27" s="30"/>
      <c r="Y27" s="30"/>
      <c r="Z27" s="30"/>
      <c r="AA27" s="31">
        <f t="shared" si="10"/>
        <v>0</v>
      </c>
      <c r="AB27" s="4">
        <f t="shared" si="11"/>
        <v>0</v>
      </c>
      <c r="AC27" s="4">
        <f t="shared" si="12"/>
        <v>0</v>
      </c>
      <c r="AD27" s="4">
        <f t="shared" si="12"/>
        <v>0</v>
      </c>
      <c r="AE27" s="4">
        <f t="shared" si="9"/>
        <v>0</v>
      </c>
      <c r="AF27" s="4">
        <f t="shared" si="13"/>
        <v>0</v>
      </c>
      <c r="AG27" s="4">
        <f t="shared" si="25"/>
        <v>24</v>
      </c>
      <c r="AH27" s="4">
        <f t="shared" si="26"/>
        <v>64</v>
      </c>
      <c r="AI27" s="4">
        <f t="shared" si="14"/>
        <v>0</v>
      </c>
      <c r="AJ27" s="4">
        <f t="shared" si="31"/>
        <v>0</v>
      </c>
      <c r="AK27" s="4">
        <f t="shared" si="27"/>
        <v>391.67142201184868</v>
      </c>
      <c r="AL27" s="4">
        <f t="shared" si="30"/>
        <v>31.671422011848676</v>
      </c>
      <c r="AM27" s="4">
        <f t="shared" si="15"/>
        <v>0</v>
      </c>
      <c r="AN27" s="4">
        <f t="shared" si="16"/>
        <v>0</v>
      </c>
      <c r="AO27" s="32">
        <f t="shared" si="28"/>
        <v>175082.83533896081</v>
      </c>
      <c r="AP27" s="32">
        <f t="shared" si="29"/>
        <v>-14052.707749193058</v>
      </c>
      <c r="AQ27" s="32">
        <f t="shared" si="17"/>
        <v>153.49499999999998</v>
      </c>
      <c r="AR27" s="4" t="str">
        <f t="shared" si="18"/>
        <v/>
      </c>
      <c r="AS27" s="4" t="str">
        <f t="shared" si="19"/>
        <v/>
      </c>
      <c r="AT27" s="4" t="str">
        <f t="shared" si="20"/>
        <v/>
      </c>
      <c r="AU27" s="4">
        <f t="shared" si="21"/>
        <v>1.5661039185943082E-2</v>
      </c>
      <c r="AV27" s="4">
        <f t="shared" si="22"/>
        <v>-2.0250806941476181E-2</v>
      </c>
      <c r="AW27" s="32">
        <f t="shared" si="23"/>
        <v>175082.851</v>
      </c>
      <c r="AX27" s="32">
        <f t="shared" si="24"/>
        <v>-14052.727999999999</v>
      </c>
    </row>
    <row r="28" spans="1:50" ht="17.25" customHeight="1" x14ac:dyDescent="0.15">
      <c r="A28" s="7" t="str">
        <f t="shared" si="0"/>
        <v/>
      </c>
      <c r="B28" s="33">
        <v>17</v>
      </c>
      <c r="C28" s="72"/>
      <c r="D28" s="73"/>
      <c r="E28" s="74"/>
      <c r="F28" s="75"/>
      <c r="G28" s="76"/>
      <c r="H28" s="184" t="str">
        <f t="shared" si="1"/>
        <v/>
      </c>
      <c r="I28" s="185"/>
      <c r="J28" s="186"/>
      <c r="K28" s="106" t="str">
        <f t="shared" si="2"/>
        <v/>
      </c>
      <c r="L28" s="106" t="str">
        <f t="shared" si="3"/>
        <v/>
      </c>
      <c r="M28" s="106" t="str">
        <f t="shared" si="4"/>
        <v/>
      </c>
      <c r="N28" s="107" t="str">
        <f t="shared" si="5"/>
        <v/>
      </c>
      <c r="O28" s="164" t="str">
        <f t="shared" si="6"/>
        <v/>
      </c>
      <c r="P28" s="164" t="str">
        <f t="shared" si="7"/>
        <v/>
      </c>
      <c r="Q28" s="165" t="str">
        <f t="shared" si="8"/>
        <v/>
      </c>
      <c r="R28" s="30"/>
      <c r="S28" s="30"/>
      <c r="T28" s="30"/>
      <c r="U28" s="30"/>
      <c r="V28" s="30"/>
      <c r="W28" s="30"/>
      <c r="X28" s="30"/>
      <c r="Y28" s="30"/>
      <c r="Z28" s="30"/>
      <c r="AA28" s="31">
        <f t="shared" si="10"/>
        <v>0</v>
      </c>
      <c r="AB28" s="4">
        <f t="shared" si="11"/>
        <v>0</v>
      </c>
      <c r="AC28" s="4">
        <f t="shared" si="12"/>
        <v>0</v>
      </c>
      <c r="AD28" s="4">
        <f t="shared" si="12"/>
        <v>0</v>
      </c>
      <c r="AE28" s="4">
        <f t="shared" si="9"/>
        <v>0</v>
      </c>
      <c r="AF28" s="4">
        <f t="shared" si="13"/>
        <v>0</v>
      </c>
      <c r="AG28" s="4">
        <f t="shared" si="25"/>
        <v>24</v>
      </c>
      <c r="AH28" s="4">
        <f t="shared" si="26"/>
        <v>68</v>
      </c>
      <c r="AI28" s="4">
        <f t="shared" si="14"/>
        <v>0</v>
      </c>
      <c r="AJ28" s="4">
        <f t="shared" si="31"/>
        <v>0</v>
      </c>
      <c r="AK28" s="4">
        <f t="shared" si="27"/>
        <v>211.67142201184868</v>
      </c>
      <c r="AL28" s="4">
        <f t="shared" si="30"/>
        <v>211.67142201184868</v>
      </c>
      <c r="AM28" s="4">
        <f t="shared" si="15"/>
        <v>0</v>
      </c>
      <c r="AN28" s="4">
        <f t="shared" si="16"/>
        <v>0</v>
      </c>
      <c r="AO28" s="32">
        <f t="shared" si="28"/>
        <v>175082.83533896081</v>
      </c>
      <c r="AP28" s="32">
        <f t="shared" si="29"/>
        <v>-14052.707749193058</v>
      </c>
      <c r="AQ28" s="32">
        <f t="shared" si="17"/>
        <v>153.49499999999998</v>
      </c>
      <c r="AR28" s="4" t="str">
        <f t="shared" si="18"/>
        <v/>
      </c>
      <c r="AS28" s="4" t="str">
        <f t="shared" si="19"/>
        <v/>
      </c>
      <c r="AT28" s="4" t="str">
        <f t="shared" si="20"/>
        <v/>
      </c>
      <c r="AU28" s="4">
        <f t="shared" si="21"/>
        <v>1.5661039185943082E-2</v>
      </c>
      <c r="AV28" s="4">
        <f t="shared" si="22"/>
        <v>-2.0250806941476181E-2</v>
      </c>
      <c r="AW28" s="32">
        <f t="shared" si="23"/>
        <v>175082.851</v>
      </c>
      <c r="AX28" s="32">
        <f t="shared" si="24"/>
        <v>-14052.727999999999</v>
      </c>
    </row>
    <row r="29" spans="1:50" ht="17.25" customHeight="1" x14ac:dyDescent="0.15">
      <c r="A29" s="7" t="str">
        <f t="shared" si="0"/>
        <v/>
      </c>
      <c r="B29" s="33">
        <v>18</v>
      </c>
      <c r="C29" s="72"/>
      <c r="D29" s="73"/>
      <c r="E29" s="74"/>
      <c r="F29" s="75"/>
      <c r="G29" s="76"/>
      <c r="H29" s="184" t="str">
        <f t="shared" si="1"/>
        <v/>
      </c>
      <c r="I29" s="185"/>
      <c r="J29" s="186"/>
      <c r="K29" s="106" t="str">
        <f t="shared" si="2"/>
        <v/>
      </c>
      <c r="L29" s="106" t="str">
        <f t="shared" si="3"/>
        <v/>
      </c>
      <c r="M29" s="106" t="str">
        <f t="shared" si="4"/>
        <v/>
      </c>
      <c r="N29" s="107" t="str">
        <f t="shared" si="5"/>
        <v/>
      </c>
      <c r="O29" s="164" t="str">
        <f t="shared" si="6"/>
        <v/>
      </c>
      <c r="P29" s="164" t="str">
        <f t="shared" si="7"/>
        <v/>
      </c>
      <c r="Q29" s="165" t="str">
        <f t="shared" si="8"/>
        <v/>
      </c>
      <c r="R29" s="30"/>
      <c r="S29" s="30"/>
      <c r="T29" s="30"/>
      <c r="U29" s="30"/>
      <c r="V29" s="30"/>
      <c r="W29" s="30"/>
      <c r="X29" s="30"/>
      <c r="Y29" s="30"/>
      <c r="Z29" s="30"/>
      <c r="AA29" s="31">
        <f t="shared" si="10"/>
        <v>0</v>
      </c>
      <c r="AB29" s="4">
        <f t="shared" si="11"/>
        <v>0</v>
      </c>
      <c r="AC29" s="4">
        <f t="shared" si="12"/>
        <v>0</v>
      </c>
      <c r="AD29" s="4">
        <f t="shared" si="12"/>
        <v>0</v>
      </c>
      <c r="AE29" s="4">
        <f t="shared" si="9"/>
        <v>0</v>
      </c>
      <c r="AF29" s="4">
        <f t="shared" si="13"/>
        <v>0</v>
      </c>
      <c r="AG29" s="4">
        <f t="shared" si="25"/>
        <v>24</v>
      </c>
      <c r="AH29" s="4">
        <f t="shared" si="26"/>
        <v>72</v>
      </c>
      <c r="AI29" s="4">
        <f t="shared" si="14"/>
        <v>0</v>
      </c>
      <c r="AJ29" s="4">
        <f t="shared" si="31"/>
        <v>0</v>
      </c>
      <c r="AK29" s="4">
        <f t="shared" si="27"/>
        <v>391.67142201184868</v>
      </c>
      <c r="AL29" s="4">
        <f t="shared" si="30"/>
        <v>31.671422011848676</v>
      </c>
      <c r="AM29" s="4">
        <f t="shared" si="15"/>
        <v>0</v>
      </c>
      <c r="AN29" s="4">
        <f t="shared" si="16"/>
        <v>0</v>
      </c>
      <c r="AO29" s="32">
        <f t="shared" si="28"/>
        <v>175082.83533896081</v>
      </c>
      <c r="AP29" s="32">
        <f t="shared" si="29"/>
        <v>-14052.707749193058</v>
      </c>
      <c r="AQ29" s="32">
        <f t="shared" si="17"/>
        <v>153.49499999999998</v>
      </c>
      <c r="AR29" s="4" t="str">
        <f t="shared" si="18"/>
        <v/>
      </c>
      <c r="AS29" s="4" t="str">
        <f t="shared" si="19"/>
        <v/>
      </c>
      <c r="AT29" s="4" t="str">
        <f t="shared" si="20"/>
        <v/>
      </c>
      <c r="AU29" s="4">
        <f t="shared" si="21"/>
        <v>1.5661039185943082E-2</v>
      </c>
      <c r="AV29" s="4">
        <f t="shared" si="22"/>
        <v>-2.0250806941476181E-2</v>
      </c>
      <c r="AW29" s="32">
        <f t="shared" si="23"/>
        <v>175082.851</v>
      </c>
      <c r="AX29" s="32">
        <f t="shared" si="24"/>
        <v>-14052.727999999999</v>
      </c>
    </row>
    <row r="30" spans="1:50" ht="17.25" customHeight="1" x14ac:dyDescent="0.15">
      <c r="A30" s="7" t="str">
        <f t="shared" si="0"/>
        <v/>
      </c>
      <c r="B30" s="33">
        <v>19</v>
      </c>
      <c r="C30" s="72"/>
      <c r="D30" s="73"/>
      <c r="E30" s="74"/>
      <c r="F30" s="75"/>
      <c r="G30" s="76"/>
      <c r="H30" s="184" t="str">
        <f t="shared" si="1"/>
        <v/>
      </c>
      <c r="I30" s="185"/>
      <c r="J30" s="186"/>
      <c r="K30" s="106" t="str">
        <f t="shared" si="2"/>
        <v/>
      </c>
      <c r="L30" s="106" t="str">
        <f t="shared" si="3"/>
        <v/>
      </c>
      <c r="M30" s="106" t="str">
        <f t="shared" si="4"/>
        <v/>
      </c>
      <c r="N30" s="107" t="str">
        <f t="shared" si="5"/>
        <v/>
      </c>
      <c r="O30" s="164" t="str">
        <f t="shared" si="6"/>
        <v/>
      </c>
      <c r="P30" s="164" t="str">
        <f t="shared" si="7"/>
        <v/>
      </c>
      <c r="Q30" s="165" t="str">
        <f t="shared" si="8"/>
        <v/>
      </c>
      <c r="R30" s="30"/>
      <c r="S30" s="30"/>
      <c r="T30" s="30"/>
      <c r="U30" s="30"/>
      <c r="V30" s="30"/>
      <c r="W30" s="30"/>
      <c r="X30" s="30"/>
      <c r="Y30" s="30"/>
      <c r="Z30" s="30"/>
      <c r="AA30" s="31">
        <f t="shared" si="10"/>
        <v>0</v>
      </c>
      <c r="AB30" s="4">
        <f t="shared" si="11"/>
        <v>0</v>
      </c>
      <c r="AC30" s="4">
        <f t="shared" si="12"/>
        <v>0</v>
      </c>
      <c r="AD30" s="4">
        <f t="shared" si="12"/>
        <v>0</v>
      </c>
      <c r="AE30" s="4">
        <f t="shared" si="9"/>
        <v>0</v>
      </c>
      <c r="AF30" s="4">
        <f t="shared" si="13"/>
        <v>0</v>
      </c>
      <c r="AG30" s="4">
        <f t="shared" si="25"/>
        <v>24</v>
      </c>
      <c r="AH30" s="4">
        <f t="shared" si="26"/>
        <v>76</v>
      </c>
      <c r="AI30" s="4">
        <f t="shared" si="14"/>
        <v>0</v>
      </c>
      <c r="AJ30" s="4">
        <f t="shared" si="31"/>
        <v>0</v>
      </c>
      <c r="AK30" s="4">
        <f t="shared" si="27"/>
        <v>211.67142201184868</v>
      </c>
      <c r="AL30" s="4">
        <f t="shared" si="30"/>
        <v>211.67142201184868</v>
      </c>
      <c r="AM30" s="4">
        <f t="shared" si="15"/>
        <v>0</v>
      </c>
      <c r="AN30" s="4">
        <f t="shared" si="16"/>
        <v>0</v>
      </c>
      <c r="AO30" s="32">
        <f t="shared" si="28"/>
        <v>175082.83533896081</v>
      </c>
      <c r="AP30" s="32">
        <f t="shared" si="29"/>
        <v>-14052.707749193058</v>
      </c>
      <c r="AQ30" s="32">
        <f t="shared" si="17"/>
        <v>153.49499999999998</v>
      </c>
      <c r="AR30" s="4" t="str">
        <f t="shared" si="18"/>
        <v/>
      </c>
      <c r="AS30" s="4" t="str">
        <f t="shared" si="19"/>
        <v/>
      </c>
      <c r="AT30" s="4" t="str">
        <f t="shared" si="20"/>
        <v/>
      </c>
      <c r="AU30" s="4">
        <f t="shared" si="21"/>
        <v>1.5661039185943082E-2</v>
      </c>
      <c r="AV30" s="4">
        <f t="shared" si="22"/>
        <v>-2.0250806941476181E-2</v>
      </c>
      <c r="AW30" s="32">
        <f t="shared" si="23"/>
        <v>175082.851</v>
      </c>
      <c r="AX30" s="32">
        <f t="shared" si="24"/>
        <v>-14052.727999999999</v>
      </c>
    </row>
    <row r="31" spans="1:50" ht="17.25" customHeight="1" x14ac:dyDescent="0.15">
      <c r="A31" s="7" t="str">
        <f t="shared" si="0"/>
        <v/>
      </c>
      <c r="B31" s="34">
        <v>20</v>
      </c>
      <c r="C31" s="77"/>
      <c r="D31" s="78"/>
      <c r="E31" s="79"/>
      <c r="F31" s="80"/>
      <c r="G31" s="83"/>
      <c r="H31" s="187" t="str">
        <f t="shared" si="1"/>
        <v/>
      </c>
      <c r="I31" s="188"/>
      <c r="J31" s="189"/>
      <c r="K31" s="113" t="str">
        <f t="shared" si="2"/>
        <v/>
      </c>
      <c r="L31" s="113" t="str">
        <f t="shared" si="3"/>
        <v/>
      </c>
      <c r="M31" s="113" t="str">
        <f t="shared" si="4"/>
        <v/>
      </c>
      <c r="N31" s="112" t="str">
        <f t="shared" si="5"/>
        <v/>
      </c>
      <c r="O31" s="170" t="str">
        <f t="shared" si="6"/>
        <v/>
      </c>
      <c r="P31" s="170" t="str">
        <f t="shared" si="7"/>
        <v/>
      </c>
      <c r="Q31" s="171" t="str">
        <f t="shared" si="8"/>
        <v/>
      </c>
      <c r="R31" s="30"/>
      <c r="S31" s="30"/>
      <c r="T31" s="30"/>
      <c r="U31" s="30"/>
      <c r="V31" s="30"/>
      <c r="W31" s="30"/>
      <c r="X31" s="30"/>
      <c r="Y31" s="30"/>
      <c r="Z31" s="30"/>
      <c r="AA31" s="31">
        <f t="shared" si="10"/>
        <v>0</v>
      </c>
      <c r="AB31" s="4">
        <f t="shared" si="11"/>
        <v>0</v>
      </c>
      <c r="AC31" s="4">
        <f t="shared" si="12"/>
        <v>0</v>
      </c>
      <c r="AD31" s="4">
        <f t="shared" si="12"/>
        <v>0</v>
      </c>
      <c r="AE31" s="4">
        <f t="shared" si="9"/>
        <v>0</v>
      </c>
      <c r="AF31" s="4">
        <f t="shared" si="13"/>
        <v>0</v>
      </c>
      <c r="AG31" s="4">
        <f t="shared" si="25"/>
        <v>24</v>
      </c>
      <c r="AH31" s="4">
        <f t="shared" si="26"/>
        <v>80</v>
      </c>
      <c r="AI31" s="4">
        <f t="shared" si="14"/>
        <v>0</v>
      </c>
      <c r="AJ31" s="4">
        <f t="shared" si="31"/>
        <v>0</v>
      </c>
      <c r="AK31" s="4">
        <f t="shared" si="27"/>
        <v>391.67142201184868</v>
      </c>
      <c r="AL31" s="4">
        <f t="shared" si="30"/>
        <v>31.671422011848676</v>
      </c>
      <c r="AM31" s="4">
        <f t="shared" si="15"/>
        <v>0</v>
      </c>
      <c r="AN31" s="4">
        <f t="shared" si="16"/>
        <v>0</v>
      </c>
      <c r="AO31" s="32">
        <f t="shared" si="28"/>
        <v>175082.83533896081</v>
      </c>
      <c r="AP31" s="32">
        <f t="shared" si="29"/>
        <v>-14052.707749193058</v>
      </c>
      <c r="AQ31" s="32">
        <f t="shared" si="17"/>
        <v>153.49499999999998</v>
      </c>
      <c r="AR31" s="4" t="str">
        <f t="shared" si="18"/>
        <v/>
      </c>
      <c r="AS31" s="4" t="str">
        <f t="shared" si="19"/>
        <v/>
      </c>
      <c r="AT31" s="4" t="str">
        <f t="shared" si="20"/>
        <v/>
      </c>
      <c r="AU31" s="4">
        <f t="shared" si="21"/>
        <v>1.5661039185943082E-2</v>
      </c>
      <c r="AV31" s="4">
        <f t="shared" si="22"/>
        <v>-2.0250806941476181E-2</v>
      </c>
      <c r="AW31" s="32">
        <f t="shared" si="23"/>
        <v>175082.851</v>
      </c>
      <c r="AX31" s="32">
        <f t="shared" si="24"/>
        <v>-14052.727999999999</v>
      </c>
    </row>
    <row r="32" spans="1:50" ht="17.25" customHeight="1" x14ac:dyDescent="0.15">
      <c r="A32" s="7" t="str">
        <f t="shared" si="0"/>
        <v/>
      </c>
      <c r="B32" s="29">
        <v>21</v>
      </c>
      <c r="C32" s="67"/>
      <c r="D32" s="68"/>
      <c r="E32" s="69"/>
      <c r="F32" s="70"/>
      <c r="G32" s="71"/>
      <c r="H32" s="190" t="str">
        <f t="shared" si="1"/>
        <v/>
      </c>
      <c r="I32" s="191"/>
      <c r="J32" s="192"/>
      <c r="K32" s="104" t="str">
        <f t="shared" si="2"/>
        <v/>
      </c>
      <c r="L32" s="104" t="str">
        <f t="shared" si="3"/>
        <v/>
      </c>
      <c r="M32" s="104" t="str">
        <f t="shared" si="4"/>
        <v/>
      </c>
      <c r="N32" s="105" t="str">
        <f t="shared" si="5"/>
        <v/>
      </c>
      <c r="O32" s="161" t="str">
        <f t="shared" si="6"/>
        <v/>
      </c>
      <c r="P32" s="161" t="str">
        <f t="shared" si="7"/>
        <v/>
      </c>
      <c r="Q32" s="162" t="str">
        <f t="shared" si="8"/>
        <v/>
      </c>
      <c r="R32" s="30"/>
      <c r="S32" s="30"/>
      <c r="T32" s="30"/>
      <c r="U32" s="30"/>
      <c r="V32" s="30"/>
      <c r="W32" s="30"/>
      <c r="X32" s="30"/>
      <c r="Y32" s="30"/>
      <c r="Z32" s="30"/>
      <c r="AA32" s="31">
        <f t="shared" si="10"/>
        <v>0</v>
      </c>
      <c r="AB32" s="4">
        <f t="shared" si="11"/>
        <v>0</v>
      </c>
      <c r="AC32" s="4">
        <f t="shared" si="12"/>
        <v>0</v>
      </c>
      <c r="AD32" s="4">
        <f t="shared" si="12"/>
        <v>0</v>
      </c>
      <c r="AE32" s="4">
        <f t="shared" si="9"/>
        <v>0</v>
      </c>
      <c r="AF32" s="4">
        <f t="shared" si="13"/>
        <v>0</v>
      </c>
      <c r="AG32" s="4">
        <f t="shared" si="25"/>
        <v>24</v>
      </c>
      <c r="AH32" s="4">
        <f t="shared" si="26"/>
        <v>84</v>
      </c>
      <c r="AI32" s="4">
        <f t="shared" si="14"/>
        <v>0</v>
      </c>
      <c r="AJ32" s="4">
        <f t="shared" si="31"/>
        <v>0</v>
      </c>
      <c r="AK32" s="4">
        <f t="shared" si="27"/>
        <v>211.67142201184868</v>
      </c>
      <c r="AL32" s="4">
        <f t="shared" si="30"/>
        <v>211.67142201184868</v>
      </c>
      <c r="AM32" s="4">
        <f t="shared" si="15"/>
        <v>0</v>
      </c>
      <c r="AN32" s="4">
        <f t="shared" si="16"/>
        <v>0</v>
      </c>
      <c r="AO32" s="32">
        <f t="shared" si="28"/>
        <v>175082.83533896081</v>
      </c>
      <c r="AP32" s="32">
        <f t="shared" si="29"/>
        <v>-14052.707749193058</v>
      </c>
      <c r="AQ32" s="32">
        <f t="shared" si="17"/>
        <v>153.49499999999998</v>
      </c>
      <c r="AR32" s="4" t="str">
        <f t="shared" si="18"/>
        <v/>
      </c>
      <c r="AS32" s="4" t="str">
        <f t="shared" si="19"/>
        <v/>
      </c>
      <c r="AT32" s="4" t="str">
        <f t="shared" si="20"/>
        <v/>
      </c>
      <c r="AU32" s="4">
        <f t="shared" si="21"/>
        <v>1.5661039185943082E-2</v>
      </c>
      <c r="AV32" s="4">
        <f t="shared" si="22"/>
        <v>-2.0250806941476181E-2</v>
      </c>
      <c r="AW32" s="32">
        <f t="shared" si="23"/>
        <v>175082.851</v>
      </c>
      <c r="AX32" s="32">
        <f t="shared" si="24"/>
        <v>-14052.727999999999</v>
      </c>
    </row>
    <row r="33" spans="1:50" ht="17.25" customHeight="1" x14ac:dyDescent="0.15">
      <c r="A33" s="7" t="str">
        <f t="shared" si="0"/>
        <v/>
      </c>
      <c r="B33" s="33">
        <v>22</v>
      </c>
      <c r="C33" s="72"/>
      <c r="D33" s="73"/>
      <c r="E33" s="74"/>
      <c r="F33" s="75"/>
      <c r="G33" s="76"/>
      <c r="H33" s="184" t="str">
        <f t="shared" si="1"/>
        <v/>
      </c>
      <c r="I33" s="185"/>
      <c r="J33" s="186"/>
      <c r="K33" s="106" t="str">
        <f t="shared" si="2"/>
        <v/>
      </c>
      <c r="L33" s="106" t="str">
        <f t="shared" si="3"/>
        <v/>
      </c>
      <c r="M33" s="106" t="str">
        <f t="shared" si="4"/>
        <v/>
      </c>
      <c r="N33" s="107" t="str">
        <f t="shared" si="5"/>
        <v/>
      </c>
      <c r="O33" s="164" t="str">
        <f t="shared" si="6"/>
        <v/>
      </c>
      <c r="P33" s="164" t="str">
        <f t="shared" si="7"/>
        <v/>
      </c>
      <c r="Q33" s="165" t="str">
        <f t="shared" si="8"/>
        <v/>
      </c>
      <c r="R33" s="30"/>
      <c r="S33" s="30"/>
      <c r="T33" s="30"/>
      <c r="U33" s="30"/>
      <c r="V33" s="30"/>
      <c r="W33" s="30"/>
      <c r="X33" s="30"/>
      <c r="Y33" s="30"/>
      <c r="Z33" s="30"/>
      <c r="AA33" s="31">
        <f t="shared" si="10"/>
        <v>0</v>
      </c>
      <c r="AB33" s="4">
        <f t="shared" si="11"/>
        <v>0</v>
      </c>
      <c r="AC33" s="4">
        <f t="shared" si="12"/>
        <v>0</v>
      </c>
      <c r="AD33" s="4">
        <f t="shared" si="12"/>
        <v>0</v>
      </c>
      <c r="AE33" s="4">
        <f t="shared" si="9"/>
        <v>0</v>
      </c>
      <c r="AF33" s="4">
        <f t="shared" si="13"/>
        <v>0</v>
      </c>
      <c r="AG33" s="4">
        <f t="shared" si="25"/>
        <v>24</v>
      </c>
      <c r="AH33" s="4">
        <f t="shared" si="26"/>
        <v>88</v>
      </c>
      <c r="AI33" s="4">
        <f t="shared" si="14"/>
        <v>0</v>
      </c>
      <c r="AJ33" s="4">
        <f t="shared" si="31"/>
        <v>0</v>
      </c>
      <c r="AK33" s="4">
        <f t="shared" si="27"/>
        <v>391.67142201184868</v>
      </c>
      <c r="AL33" s="4">
        <f t="shared" si="30"/>
        <v>31.671422011848676</v>
      </c>
      <c r="AM33" s="4">
        <f t="shared" si="15"/>
        <v>0</v>
      </c>
      <c r="AN33" s="4">
        <f t="shared" si="16"/>
        <v>0</v>
      </c>
      <c r="AO33" s="32">
        <f t="shared" si="28"/>
        <v>175082.83533896081</v>
      </c>
      <c r="AP33" s="32">
        <f t="shared" si="29"/>
        <v>-14052.707749193058</v>
      </c>
      <c r="AQ33" s="32">
        <f t="shared" si="17"/>
        <v>153.49499999999998</v>
      </c>
      <c r="AR33" s="4" t="str">
        <f t="shared" si="18"/>
        <v/>
      </c>
      <c r="AS33" s="4" t="str">
        <f t="shared" si="19"/>
        <v/>
      </c>
      <c r="AT33" s="4" t="str">
        <f t="shared" si="20"/>
        <v/>
      </c>
      <c r="AU33" s="4">
        <f t="shared" si="21"/>
        <v>1.5661039185943082E-2</v>
      </c>
      <c r="AV33" s="4">
        <f t="shared" si="22"/>
        <v>-2.0250806941476181E-2</v>
      </c>
      <c r="AW33" s="32">
        <f t="shared" si="23"/>
        <v>175082.851</v>
      </c>
      <c r="AX33" s="32">
        <f t="shared" si="24"/>
        <v>-14052.727999999999</v>
      </c>
    </row>
    <row r="34" spans="1:50" ht="17.25" customHeight="1" x14ac:dyDescent="0.15">
      <c r="A34" s="7" t="str">
        <f t="shared" si="0"/>
        <v/>
      </c>
      <c r="B34" s="33">
        <v>23</v>
      </c>
      <c r="C34" s="72"/>
      <c r="D34" s="73"/>
      <c r="E34" s="74"/>
      <c r="F34" s="75"/>
      <c r="G34" s="76"/>
      <c r="H34" s="184" t="str">
        <f t="shared" si="1"/>
        <v/>
      </c>
      <c r="I34" s="185"/>
      <c r="J34" s="186"/>
      <c r="K34" s="106" t="str">
        <f t="shared" si="2"/>
        <v/>
      </c>
      <c r="L34" s="106" t="str">
        <f t="shared" si="3"/>
        <v/>
      </c>
      <c r="M34" s="106" t="str">
        <f t="shared" si="4"/>
        <v/>
      </c>
      <c r="N34" s="107" t="str">
        <f t="shared" si="5"/>
        <v/>
      </c>
      <c r="O34" s="164" t="str">
        <f t="shared" si="6"/>
        <v/>
      </c>
      <c r="P34" s="164" t="str">
        <f t="shared" si="7"/>
        <v/>
      </c>
      <c r="Q34" s="165" t="str">
        <f t="shared" si="8"/>
        <v/>
      </c>
      <c r="R34" s="30"/>
      <c r="S34" s="30"/>
      <c r="T34" s="30"/>
      <c r="U34" s="30"/>
      <c r="V34" s="30"/>
      <c r="W34" s="30"/>
      <c r="X34" s="30"/>
      <c r="Y34" s="30"/>
      <c r="Z34" s="30"/>
      <c r="AA34" s="31">
        <f t="shared" si="10"/>
        <v>0</v>
      </c>
      <c r="AB34" s="4">
        <f t="shared" si="11"/>
        <v>0</v>
      </c>
      <c r="AC34" s="4">
        <f t="shared" si="12"/>
        <v>0</v>
      </c>
      <c r="AD34" s="4">
        <f t="shared" si="12"/>
        <v>0</v>
      </c>
      <c r="AE34" s="4">
        <f t="shared" si="9"/>
        <v>0</v>
      </c>
      <c r="AF34" s="4">
        <f t="shared" si="13"/>
        <v>0</v>
      </c>
      <c r="AG34" s="4">
        <f t="shared" si="25"/>
        <v>24</v>
      </c>
      <c r="AH34" s="4">
        <f t="shared" si="26"/>
        <v>92</v>
      </c>
      <c r="AI34" s="4">
        <f t="shared" si="14"/>
        <v>0</v>
      </c>
      <c r="AJ34" s="4">
        <f t="shared" si="31"/>
        <v>0</v>
      </c>
      <c r="AK34" s="4">
        <f t="shared" si="27"/>
        <v>211.67142201184868</v>
      </c>
      <c r="AL34" s="4">
        <f t="shared" si="30"/>
        <v>211.67142201184868</v>
      </c>
      <c r="AM34" s="4">
        <f t="shared" si="15"/>
        <v>0</v>
      </c>
      <c r="AN34" s="4">
        <f t="shared" si="16"/>
        <v>0</v>
      </c>
      <c r="AO34" s="32">
        <f t="shared" si="28"/>
        <v>175082.83533896081</v>
      </c>
      <c r="AP34" s="32">
        <f t="shared" si="29"/>
        <v>-14052.707749193058</v>
      </c>
      <c r="AQ34" s="32">
        <f t="shared" si="17"/>
        <v>153.49499999999998</v>
      </c>
      <c r="AR34" s="4" t="str">
        <f t="shared" si="18"/>
        <v/>
      </c>
      <c r="AS34" s="4" t="str">
        <f t="shared" si="19"/>
        <v/>
      </c>
      <c r="AT34" s="4" t="str">
        <f t="shared" si="20"/>
        <v/>
      </c>
      <c r="AU34" s="4">
        <f t="shared" si="21"/>
        <v>1.5661039185943082E-2</v>
      </c>
      <c r="AV34" s="4">
        <f t="shared" si="22"/>
        <v>-2.0250806941476181E-2</v>
      </c>
      <c r="AW34" s="32">
        <f t="shared" si="23"/>
        <v>175082.851</v>
      </c>
      <c r="AX34" s="32">
        <f t="shared" si="24"/>
        <v>-14052.727999999999</v>
      </c>
    </row>
    <row r="35" spans="1:50" ht="17.25" customHeight="1" x14ac:dyDescent="0.15">
      <c r="A35" s="7" t="str">
        <f t="shared" si="0"/>
        <v/>
      </c>
      <c r="B35" s="33">
        <v>24</v>
      </c>
      <c r="C35" s="72"/>
      <c r="D35" s="73"/>
      <c r="E35" s="74"/>
      <c r="F35" s="75"/>
      <c r="G35" s="76"/>
      <c r="H35" s="184" t="str">
        <f t="shared" si="1"/>
        <v/>
      </c>
      <c r="I35" s="185"/>
      <c r="J35" s="186"/>
      <c r="K35" s="106" t="str">
        <f t="shared" si="2"/>
        <v/>
      </c>
      <c r="L35" s="106" t="str">
        <f t="shared" si="3"/>
        <v/>
      </c>
      <c r="M35" s="106" t="str">
        <f t="shared" si="4"/>
        <v/>
      </c>
      <c r="N35" s="107" t="str">
        <f t="shared" si="5"/>
        <v/>
      </c>
      <c r="O35" s="164" t="str">
        <f t="shared" si="6"/>
        <v/>
      </c>
      <c r="P35" s="164" t="str">
        <f t="shared" si="7"/>
        <v/>
      </c>
      <c r="Q35" s="165" t="str">
        <f t="shared" si="8"/>
        <v/>
      </c>
      <c r="R35" s="30"/>
      <c r="S35" s="30"/>
      <c r="T35" s="30"/>
      <c r="U35" s="30"/>
      <c r="V35" s="30"/>
      <c r="W35" s="30"/>
      <c r="X35" s="30"/>
      <c r="Y35" s="30"/>
      <c r="Z35" s="30"/>
      <c r="AA35" s="31">
        <f t="shared" si="10"/>
        <v>0</v>
      </c>
      <c r="AB35" s="4">
        <f t="shared" si="11"/>
        <v>0</v>
      </c>
      <c r="AC35" s="4">
        <f t="shared" si="12"/>
        <v>0</v>
      </c>
      <c r="AD35" s="4">
        <f t="shared" si="12"/>
        <v>0</v>
      </c>
      <c r="AE35" s="4">
        <f t="shared" si="9"/>
        <v>0</v>
      </c>
      <c r="AF35" s="4">
        <f t="shared" si="13"/>
        <v>0</v>
      </c>
      <c r="AG35" s="4">
        <f t="shared" si="25"/>
        <v>24</v>
      </c>
      <c r="AH35" s="4">
        <f t="shared" si="26"/>
        <v>96</v>
      </c>
      <c r="AI35" s="4">
        <f t="shared" si="14"/>
        <v>0</v>
      </c>
      <c r="AJ35" s="4">
        <f t="shared" si="31"/>
        <v>0</v>
      </c>
      <c r="AK35" s="4">
        <f t="shared" si="27"/>
        <v>391.67142201184868</v>
      </c>
      <c r="AL35" s="4">
        <f t="shared" si="30"/>
        <v>31.671422011848676</v>
      </c>
      <c r="AM35" s="4">
        <f t="shared" si="15"/>
        <v>0</v>
      </c>
      <c r="AN35" s="4">
        <f t="shared" si="16"/>
        <v>0</v>
      </c>
      <c r="AO35" s="32">
        <f t="shared" si="28"/>
        <v>175082.83533896081</v>
      </c>
      <c r="AP35" s="32">
        <f t="shared" si="29"/>
        <v>-14052.707749193058</v>
      </c>
      <c r="AQ35" s="32">
        <f t="shared" si="17"/>
        <v>153.49499999999998</v>
      </c>
      <c r="AR35" s="4" t="str">
        <f t="shared" si="18"/>
        <v/>
      </c>
      <c r="AS35" s="4" t="str">
        <f t="shared" si="19"/>
        <v/>
      </c>
      <c r="AT35" s="4" t="str">
        <f t="shared" si="20"/>
        <v/>
      </c>
      <c r="AU35" s="4">
        <f t="shared" si="21"/>
        <v>1.5661039185943082E-2</v>
      </c>
      <c r="AV35" s="4">
        <f t="shared" si="22"/>
        <v>-2.0250806941476181E-2</v>
      </c>
      <c r="AW35" s="32">
        <f t="shared" si="23"/>
        <v>175082.851</v>
      </c>
      <c r="AX35" s="32">
        <f t="shared" si="24"/>
        <v>-14052.727999999999</v>
      </c>
    </row>
    <row r="36" spans="1:50" ht="17.25" customHeight="1" x14ac:dyDescent="0.15">
      <c r="A36" s="7" t="str">
        <f t="shared" si="0"/>
        <v/>
      </c>
      <c r="B36" s="35">
        <v>25</v>
      </c>
      <c r="C36" s="84"/>
      <c r="D36" s="85"/>
      <c r="E36" s="86"/>
      <c r="F36" s="87"/>
      <c r="G36" s="81"/>
      <c r="H36" s="187" t="str">
        <f t="shared" si="1"/>
        <v/>
      </c>
      <c r="I36" s="188"/>
      <c r="J36" s="189"/>
      <c r="K36" s="108" t="str">
        <f t="shared" si="2"/>
        <v/>
      </c>
      <c r="L36" s="108" t="str">
        <f t="shared" si="3"/>
        <v/>
      </c>
      <c r="M36" s="108" t="str">
        <f t="shared" si="4"/>
        <v/>
      </c>
      <c r="N36" s="109" t="str">
        <f t="shared" si="5"/>
        <v/>
      </c>
      <c r="O36" s="166" t="str">
        <f t="shared" si="6"/>
        <v/>
      </c>
      <c r="P36" s="166" t="str">
        <f t="shared" si="7"/>
        <v/>
      </c>
      <c r="Q36" s="167" t="str">
        <f t="shared" si="8"/>
        <v/>
      </c>
      <c r="R36" s="30"/>
      <c r="S36" s="30"/>
      <c r="T36" s="30"/>
      <c r="U36" s="30"/>
      <c r="V36" s="30"/>
      <c r="W36" s="30"/>
      <c r="X36" s="30"/>
      <c r="Y36" s="30"/>
      <c r="Z36" s="30"/>
      <c r="AA36" s="31">
        <f t="shared" si="10"/>
        <v>0</v>
      </c>
      <c r="AB36" s="4">
        <f t="shared" si="11"/>
        <v>0</v>
      </c>
      <c r="AC36" s="4">
        <f t="shared" si="12"/>
        <v>0</v>
      </c>
      <c r="AD36" s="4">
        <f t="shared" si="12"/>
        <v>0</v>
      </c>
      <c r="AE36" s="4">
        <f t="shared" si="9"/>
        <v>0</v>
      </c>
      <c r="AF36" s="4">
        <f t="shared" si="13"/>
        <v>0</v>
      </c>
      <c r="AG36" s="4">
        <f t="shared" si="25"/>
        <v>24</v>
      </c>
      <c r="AH36" s="4">
        <f t="shared" si="26"/>
        <v>100</v>
      </c>
      <c r="AI36" s="4">
        <f t="shared" si="14"/>
        <v>0</v>
      </c>
      <c r="AJ36" s="4">
        <f t="shared" si="31"/>
        <v>0</v>
      </c>
      <c r="AK36" s="4">
        <f t="shared" si="27"/>
        <v>211.67142201184868</v>
      </c>
      <c r="AL36" s="4">
        <f t="shared" si="30"/>
        <v>211.67142201184868</v>
      </c>
      <c r="AM36" s="4">
        <f t="shared" si="15"/>
        <v>0</v>
      </c>
      <c r="AN36" s="4">
        <f t="shared" si="16"/>
        <v>0</v>
      </c>
      <c r="AO36" s="32">
        <f t="shared" si="28"/>
        <v>175082.83533896081</v>
      </c>
      <c r="AP36" s="32">
        <f t="shared" si="29"/>
        <v>-14052.707749193058</v>
      </c>
      <c r="AQ36" s="32">
        <f t="shared" si="17"/>
        <v>153.49499999999998</v>
      </c>
      <c r="AR36" s="4" t="str">
        <f t="shared" si="18"/>
        <v/>
      </c>
      <c r="AS36" s="4" t="str">
        <f t="shared" si="19"/>
        <v/>
      </c>
      <c r="AT36" s="4" t="str">
        <f t="shared" si="20"/>
        <v/>
      </c>
      <c r="AU36" s="4">
        <f t="shared" si="21"/>
        <v>1.5661039185943082E-2</v>
      </c>
      <c r="AV36" s="4">
        <f t="shared" si="22"/>
        <v>-2.0250806941476181E-2</v>
      </c>
      <c r="AW36" s="32">
        <f t="shared" si="23"/>
        <v>175082.851</v>
      </c>
      <c r="AX36" s="32">
        <f t="shared" si="24"/>
        <v>-14052.727999999999</v>
      </c>
    </row>
    <row r="37" spans="1:50" ht="17.25" customHeight="1" x14ac:dyDescent="0.15">
      <c r="A37" s="7" t="str">
        <f t="shared" si="0"/>
        <v/>
      </c>
      <c r="B37" s="36">
        <v>26</v>
      </c>
      <c r="C37" s="88"/>
      <c r="D37" s="89"/>
      <c r="E37" s="90"/>
      <c r="F37" s="91"/>
      <c r="G37" s="82"/>
      <c r="H37" s="190" t="str">
        <f t="shared" si="1"/>
        <v/>
      </c>
      <c r="I37" s="191"/>
      <c r="J37" s="192"/>
      <c r="K37" s="110" t="str">
        <f t="shared" si="2"/>
        <v/>
      </c>
      <c r="L37" s="110" t="str">
        <f t="shared" si="3"/>
        <v/>
      </c>
      <c r="M37" s="110" t="str">
        <f t="shared" si="4"/>
        <v/>
      </c>
      <c r="N37" s="111" t="str">
        <f t="shared" si="5"/>
        <v/>
      </c>
      <c r="O37" s="168" t="str">
        <f t="shared" si="6"/>
        <v/>
      </c>
      <c r="P37" s="168" t="str">
        <f t="shared" si="7"/>
        <v/>
      </c>
      <c r="Q37" s="169" t="str">
        <f t="shared" si="8"/>
        <v/>
      </c>
      <c r="R37" s="30"/>
      <c r="S37" s="30"/>
      <c r="T37" s="30"/>
      <c r="U37" s="30"/>
      <c r="V37" s="30"/>
      <c r="W37" s="30"/>
      <c r="X37" s="30"/>
      <c r="Y37" s="30"/>
      <c r="Z37" s="30"/>
      <c r="AA37" s="31">
        <f t="shared" si="10"/>
        <v>0</v>
      </c>
      <c r="AB37" s="4">
        <f t="shared" si="11"/>
        <v>0</v>
      </c>
      <c r="AC37" s="4">
        <f t="shared" si="12"/>
        <v>0</v>
      </c>
      <c r="AD37" s="4">
        <f t="shared" si="12"/>
        <v>0</v>
      </c>
      <c r="AE37" s="4">
        <f t="shared" si="9"/>
        <v>0</v>
      </c>
      <c r="AF37" s="4">
        <f t="shared" si="13"/>
        <v>0</v>
      </c>
      <c r="AG37" s="4">
        <f t="shared" si="25"/>
        <v>24</v>
      </c>
      <c r="AH37" s="4">
        <f t="shared" si="26"/>
        <v>104</v>
      </c>
      <c r="AI37" s="4">
        <f t="shared" si="14"/>
        <v>0</v>
      </c>
      <c r="AJ37" s="4">
        <f t="shared" si="31"/>
        <v>0</v>
      </c>
      <c r="AK37" s="4">
        <f t="shared" si="27"/>
        <v>391.67142201184868</v>
      </c>
      <c r="AL37" s="4">
        <f t="shared" si="30"/>
        <v>31.671422011848676</v>
      </c>
      <c r="AM37" s="4">
        <f t="shared" si="15"/>
        <v>0</v>
      </c>
      <c r="AN37" s="4">
        <f t="shared" si="16"/>
        <v>0</v>
      </c>
      <c r="AO37" s="32">
        <f t="shared" si="28"/>
        <v>175082.83533896081</v>
      </c>
      <c r="AP37" s="32">
        <f t="shared" si="29"/>
        <v>-14052.707749193058</v>
      </c>
      <c r="AQ37" s="32">
        <f t="shared" si="17"/>
        <v>153.49499999999998</v>
      </c>
      <c r="AR37" s="4" t="str">
        <f t="shared" si="18"/>
        <v/>
      </c>
      <c r="AS37" s="4" t="str">
        <f t="shared" si="19"/>
        <v/>
      </c>
      <c r="AT37" s="4" t="str">
        <f t="shared" si="20"/>
        <v/>
      </c>
      <c r="AU37" s="4">
        <f t="shared" si="21"/>
        <v>1.5661039185943082E-2</v>
      </c>
      <c r="AV37" s="4">
        <f t="shared" si="22"/>
        <v>-2.0250806941476181E-2</v>
      </c>
      <c r="AW37" s="32">
        <f t="shared" si="23"/>
        <v>175082.851</v>
      </c>
      <c r="AX37" s="32">
        <f t="shared" si="24"/>
        <v>-14052.727999999999</v>
      </c>
    </row>
    <row r="38" spans="1:50" ht="17.25" customHeight="1" x14ac:dyDescent="0.15">
      <c r="A38" s="7" t="str">
        <f t="shared" si="0"/>
        <v/>
      </c>
      <c r="B38" s="33">
        <v>27</v>
      </c>
      <c r="C38" s="72"/>
      <c r="D38" s="73"/>
      <c r="E38" s="74"/>
      <c r="F38" s="75"/>
      <c r="G38" s="76"/>
      <c r="H38" s="184" t="str">
        <f t="shared" si="1"/>
        <v/>
      </c>
      <c r="I38" s="185"/>
      <c r="J38" s="186"/>
      <c r="K38" s="106" t="str">
        <f t="shared" si="2"/>
        <v/>
      </c>
      <c r="L38" s="106" t="str">
        <f t="shared" si="3"/>
        <v/>
      </c>
      <c r="M38" s="106" t="str">
        <f t="shared" si="4"/>
        <v/>
      </c>
      <c r="N38" s="107" t="str">
        <f t="shared" si="5"/>
        <v/>
      </c>
      <c r="O38" s="164" t="str">
        <f t="shared" si="6"/>
        <v/>
      </c>
      <c r="P38" s="164" t="str">
        <f t="shared" si="7"/>
        <v/>
      </c>
      <c r="Q38" s="165" t="str">
        <f t="shared" si="8"/>
        <v/>
      </c>
      <c r="R38" s="30"/>
      <c r="S38" s="30"/>
      <c r="T38" s="30"/>
      <c r="U38" s="30"/>
      <c r="V38" s="30"/>
      <c r="W38" s="30"/>
      <c r="X38" s="30"/>
      <c r="Y38" s="30"/>
      <c r="Z38" s="30"/>
      <c r="AA38" s="31">
        <f t="shared" si="10"/>
        <v>0</v>
      </c>
      <c r="AB38" s="4">
        <f t="shared" si="11"/>
        <v>0</v>
      </c>
      <c r="AC38" s="4">
        <f t="shared" si="12"/>
        <v>0</v>
      </c>
      <c r="AD38" s="4">
        <f t="shared" si="12"/>
        <v>0</v>
      </c>
      <c r="AE38" s="4">
        <f t="shared" si="9"/>
        <v>0</v>
      </c>
      <c r="AF38" s="4">
        <f t="shared" si="13"/>
        <v>0</v>
      </c>
      <c r="AG38" s="4">
        <f t="shared" si="25"/>
        <v>24</v>
      </c>
      <c r="AH38" s="4">
        <f t="shared" si="26"/>
        <v>108</v>
      </c>
      <c r="AI38" s="4">
        <f t="shared" si="14"/>
        <v>0</v>
      </c>
      <c r="AJ38" s="4">
        <f t="shared" si="31"/>
        <v>0</v>
      </c>
      <c r="AK38" s="4">
        <f t="shared" si="27"/>
        <v>211.67142201184868</v>
      </c>
      <c r="AL38" s="4">
        <f t="shared" si="30"/>
        <v>211.67142201184868</v>
      </c>
      <c r="AM38" s="4">
        <f t="shared" si="15"/>
        <v>0</v>
      </c>
      <c r="AN38" s="4">
        <f t="shared" si="16"/>
        <v>0</v>
      </c>
      <c r="AO38" s="32">
        <f t="shared" si="28"/>
        <v>175082.83533896081</v>
      </c>
      <c r="AP38" s="32">
        <f t="shared" si="29"/>
        <v>-14052.707749193058</v>
      </c>
      <c r="AQ38" s="32">
        <f t="shared" si="17"/>
        <v>153.49499999999998</v>
      </c>
      <c r="AR38" s="4" t="str">
        <f t="shared" si="18"/>
        <v/>
      </c>
      <c r="AS38" s="4" t="str">
        <f t="shared" si="19"/>
        <v/>
      </c>
      <c r="AT38" s="4" t="str">
        <f t="shared" si="20"/>
        <v/>
      </c>
      <c r="AU38" s="4">
        <f t="shared" si="21"/>
        <v>1.5661039185943082E-2</v>
      </c>
      <c r="AV38" s="4">
        <f t="shared" si="22"/>
        <v>-2.0250806941476181E-2</v>
      </c>
      <c r="AW38" s="32">
        <f t="shared" si="23"/>
        <v>175082.851</v>
      </c>
      <c r="AX38" s="32">
        <f t="shared" si="24"/>
        <v>-14052.727999999999</v>
      </c>
    </row>
    <row r="39" spans="1:50" ht="17.25" customHeight="1" x14ac:dyDescent="0.15">
      <c r="A39" s="7" t="str">
        <f t="shared" si="0"/>
        <v/>
      </c>
      <c r="B39" s="33">
        <v>28</v>
      </c>
      <c r="C39" s="72"/>
      <c r="D39" s="73"/>
      <c r="E39" s="74"/>
      <c r="F39" s="75"/>
      <c r="G39" s="76"/>
      <c r="H39" s="184" t="str">
        <f t="shared" si="1"/>
        <v/>
      </c>
      <c r="I39" s="185"/>
      <c r="J39" s="186"/>
      <c r="K39" s="106" t="str">
        <f t="shared" si="2"/>
        <v/>
      </c>
      <c r="L39" s="106" t="str">
        <f t="shared" si="3"/>
        <v/>
      </c>
      <c r="M39" s="106" t="str">
        <f t="shared" si="4"/>
        <v/>
      </c>
      <c r="N39" s="107" t="str">
        <f t="shared" si="5"/>
        <v/>
      </c>
      <c r="O39" s="164" t="str">
        <f t="shared" si="6"/>
        <v/>
      </c>
      <c r="P39" s="164" t="str">
        <f t="shared" si="7"/>
        <v/>
      </c>
      <c r="Q39" s="165" t="str">
        <f t="shared" si="8"/>
        <v/>
      </c>
      <c r="R39" s="30"/>
      <c r="S39" s="30"/>
      <c r="T39" s="30"/>
      <c r="U39" s="30"/>
      <c r="V39" s="30"/>
      <c r="W39" s="30"/>
      <c r="X39" s="30"/>
      <c r="Y39" s="30"/>
      <c r="Z39" s="30"/>
      <c r="AA39" s="31">
        <f t="shared" si="10"/>
        <v>0</v>
      </c>
      <c r="AB39" s="4">
        <f t="shared" si="11"/>
        <v>0</v>
      </c>
      <c r="AC39" s="4">
        <f t="shared" si="12"/>
        <v>0</v>
      </c>
      <c r="AD39" s="4">
        <f t="shared" si="12"/>
        <v>0</v>
      </c>
      <c r="AE39" s="4">
        <f t="shared" si="9"/>
        <v>0</v>
      </c>
      <c r="AF39" s="4">
        <f t="shared" si="13"/>
        <v>0</v>
      </c>
      <c r="AG39" s="4">
        <f t="shared" si="25"/>
        <v>24</v>
      </c>
      <c r="AH39" s="4">
        <f t="shared" si="26"/>
        <v>112</v>
      </c>
      <c r="AI39" s="4">
        <f t="shared" si="14"/>
        <v>0</v>
      </c>
      <c r="AJ39" s="4">
        <f t="shared" si="31"/>
        <v>0</v>
      </c>
      <c r="AK39" s="4">
        <f t="shared" si="27"/>
        <v>391.67142201184868</v>
      </c>
      <c r="AL39" s="4">
        <f t="shared" si="30"/>
        <v>31.671422011848676</v>
      </c>
      <c r="AM39" s="4">
        <f t="shared" si="15"/>
        <v>0</v>
      </c>
      <c r="AN39" s="4">
        <f t="shared" si="16"/>
        <v>0</v>
      </c>
      <c r="AO39" s="32">
        <f t="shared" si="28"/>
        <v>175082.83533896081</v>
      </c>
      <c r="AP39" s="32">
        <f t="shared" si="29"/>
        <v>-14052.707749193058</v>
      </c>
      <c r="AQ39" s="32">
        <f t="shared" si="17"/>
        <v>153.49499999999998</v>
      </c>
      <c r="AR39" s="4" t="str">
        <f t="shared" si="18"/>
        <v/>
      </c>
      <c r="AS39" s="4" t="str">
        <f t="shared" si="19"/>
        <v/>
      </c>
      <c r="AT39" s="4" t="str">
        <f t="shared" si="20"/>
        <v/>
      </c>
      <c r="AU39" s="4">
        <f t="shared" si="21"/>
        <v>1.5661039185943082E-2</v>
      </c>
      <c r="AV39" s="4">
        <f t="shared" si="22"/>
        <v>-2.0250806941476181E-2</v>
      </c>
      <c r="AW39" s="32">
        <f t="shared" si="23"/>
        <v>175082.851</v>
      </c>
      <c r="AX39" s="32">
        <f t="shared" si="24"/>
        <v>-14052.727999999999</v>
      </c>
    </row>
    <row r="40" spans="1:50" ht="17.25" customHeight="1" x14ac:dyDescent="0.15">
      <c r="A40" s="7" t="str">
        <f t="shared" si="0"/>
        <v/>
      </c>
      <c r="B40" s="33">
        <v>29</v>
      </c>
      <c r="C40" s="72"/>
      <c r="D40" s="73"/>
      <c r="E40" s="74"/>
      <c r="F40" s="75"/>
      <c r="G40" s="76"/>
      <c r="H40" s="184" t="str">
        <f t="shared" si="1"/>
        <v/>
      </c>
      <c r="I40" s="185"/>
      <c r="J40" s="186"/>
      <c r="K40" s="106" t="str">
        <f t="shared" si="2"/>
        <v/>
      </c>
      <c r="L40" s="106" t="str">
        <f t="shared" si="3"/>
        <v/>
      </c>
      <c r="M40" s="106" t="str">
        <f t="shared" si="4"/>
        <v/>
      </c>
      <c r="N40" s="107" t="str">
        <f t="shared" si="5"/>
        <v/>
      </c>
      <c r="O40" s="164" t="str">
        <f t="shared" si="6"/>
        <v/>
      </c>
      <c r="P40" s="164" t="str">
        <f t="shared" si="7"/>
        <v/>
      </c>
      <c r="Q40" s="165" t="str">
        <f t="shared" si="8"/>
        <v/>
      </c>
      <c r="R40" s="30"/>
      <c r="S40" s="30"/>
      <c r="T40" s="30"/>
      <c r="U40" s="30"/>
      <c r="V40" s="30"/>
      <c r="W40" s="30"/>
      <c r="X40" s="30"/>
      <c r="Y40" s="30"/>
      <c r="Z40" s="30"/>
      <c r="AA40" s="31">
        <f t="shared" si="10"/>
        <v>0</v>
      </c>
      <c r="AB40" s="4">
        <f t="shared" si="11"/>
        <v>0</v>
      </c>
      <c r="AC40" s="4">
        <f t="shared" si="12"/>
        <v>0</v>
      </c>
      <c r="AD40" s="4">
        <f t="shared" si="12"/>
        <v>0</v>
      </c>
      <c r="AE40" s="4">
        <f t="shared" si="9"/>
        <v>0</v>
      </c>
      <c r="AF40" s="4">
        <f t="shared" si="13"/>
        <v>0</v>
      </c>
      <c r="AG40" s="4">
        <f t="shared" si="25"/>
        <v>24</v>
      </c>
      <c r="AH40" s="4">
        <f t="shared" si="26"/>
        <v>116</v>
      </c>
      <c r="AI40" s="4">
        <f t="shared" si="14"/>
        <v>0</v>
      </c>
      <c r="AJ40" s="4">
        <f t="shared" si="31"/>
        <v>0</v>
      </c>
      <c r="AK40" s="4">
        <f t="shared" si="27"/>
        <v>211.67142201184868</v>
      </c>
      <c r="AL40" s="4">
        <f t="shared" si="30"/>
        <v>211.67142201184868</v>
      </c>
      <c r="AM40" s="4">
        <f t="shared" si="15"/>
        <v>0</v>
      </c>
      <c r="AN40" s="4">
        <f t="shared" si="16"/>
        <v>0</v>
      </c>
      <c r="AO40" s="32">
        <f t="shared" si="28"/>
        <v>175082.83533896081</v>
      </c>
      <c r="AP40" s="32">
        <f t="shared" si="29"/>
        <v>-14052.707749193058</v>
      </c>
      <c r="AQ40" s="32">
        <f t="shared" si="17"/>
        <v>153.49499999999998</v>
      </c>
      <c r="AR40" s="4" t="str">
        <f t="shared" si="18"/>
        <v/>
      </c>
      <c r="AS40" s="4" t="str">
        <f t="shared" si="19"/>
        <v/>
      </c>
      <c r="AT40" s="4" t="str">
        <f t="shared" si="20"/>
        <v/>
      </c>
      <c r="AU40" s="4">
        <f t="shared" si="21"/>
        <v>1.5661039185943082E-2</v>
      </c>
      <c r="AV40" s="4">
        <f t="shared" si="22"/>
        <v>-2.0250806941476181E-2</v>
      </c>
      <c r="AW40" s="32">
        <f t="shared" si="23"/>
        <v>175082.851</v>
      </c>
      <c r="AX40" s="32">
        <f t="shared" si="24"/>
        <v>-14052.727999999999</v>
      </c>
    </row>
    <row r="41" spans="1:50" ht="17.25" customHeight="1" x14ac:dyDescent="0.15">
      <c r="A41" s="7" t="str">
        <f t="shared" si="0"/>
        <v/>
      </c>
      <c r="B41" s="34">
        <v>30</v>
      </c>
      <c r="C41" s="77"/>
      <c r="D41" s="78"/>
      <c r="E41" s="79"/>
      <c r="F41" s="80"/>
      <c r="G41" s="83"/>
      <c r="H41" s="187" t="str">
        <f t="shared" si="1"/>
        <v/>
      </c>
      <c r="I41" s="188"/>
      <c r="J41" s="189"/>
      <c r="K41" s="113" t="str">
        <f t="shared" si="2"/>
        <v/>
      </c>
      <c r="L41" s="113" t="str">
        <f t="shared" si="3"/>
        <v/>
      </c>
      <c r="M41" s="113" t="str">
        <f t="shared" si="4"/>
        <v/>
      </c>
      <c r="N41" s="112" t="str">
        <f t="shared" si="5"/>
        <v/>
      </c>
      <c r="O41" s="170" t="str">
        <f t="shared" si="6"/>
        <v/>
      </c>
      <c r="P41" s="170" t="str">
        <f t="shared" si="7"/>
        <v/>
      </c>
      <c r="Q41" s="171" t="str">
        <f t="shared" si="8"/>
        <v/>
      </c>
      <c r="R41" s="30"/>
      <c r="S41" s="30"/>
      <c r="T41" s="30"/>
      <c r="U41" s="30"/>
      <c r="V41" s="30"/>
      <c r="W41" s="30"/>
      <c r="X41" s="30"/>
      <c r="Y41" s="30"/>
      <c r="Z41" s="30"/>
      <c r="AA41" s="31">
        <f t="shared" si="10"/>
        <v>0</v>
      </c>
      <c r="AB41" s="4">
        <f t="shared" si="11"/>
        <v>0</v>
      </c>
      <c r="AC41" s="4">
        <f t="shared" si="12"/>
        <v>0</v>
      </c>
      <c r="AD41" s="4">
        <f t="shared" si="12"/>
        <v>0</v>
      </c>
      <c r="AE41" s="4">
        <f t="shared" si="9"/>
        <v>0</v>
      </c>
      <c r="AF41" s="4">
        <f t="shared" si="13"/>
        <v>0</v>
      </c>
      <c r="AG41" s="4">
        <f t="shared" si="25"/>
        <v>24</v>
      </c>
      <c r="AH41" s="4">
        <f t="shared" si="26"/>
        <v>120</v>
      </c>
      <c r="AI41" s="4">
        <f t="shared" si="14"/>
        <v>0</v>
      </c>
      <c r="AJ41" s="4">
        <f t="shared" si="31"/>
        <v>0</v>
      </c>
      <c r="AK41" s="4">
        <f t="shared" si="27"/>
        <v>391.67142201184868</v>
      </c>
      <c r="AL41" s="4">
        <f t="shared" si="30"/>
        <v>31.671422011848676</v>
      </c>
      <c r="AM41" s="4">
        <f t="shared" si="15"/>
        <v>0</v>
      </c>
      <c r="AN41" s="4">
        <f t="shared" si="16"/>
        <v>0</v>
      </c>
      <c r="AO41" s="32">
        <f t="shared" si="28"/>
        <v>175082.83533896081</v>
      </c>
      <c r="AP41" s="32">
        <f t="shared" si="29"/>
        <v>-14052.707749193058</v>
      </c>
      <c r="AQ41" s="32">
        <f t="shared" si="17"/>
        <v>153.49499999999998</v>
      </c>
      <c r="AR41" s="4" t="str">
        <f t="shared" si="18"/>
        <v/>
      </c>
      <c r="AS41" s="4" t="str">
        <f t="shared" si="19"/>
        <v/>
      </c>
      <c r="AT41" s="4" t="str">
        <f t="shared" si="20"/>
        <v/>
      </c>
      <c r="AU41" s="4">
        <f t="shared" si="21"/>
        <v>1.5661039185943082E-2</v>
      </c>
      <c r="AV41" s="4">
        <f t="shared" si="22"/>
        <v>-2.0250806941476181E-2</v>
      </c>
      <c r="AW41" s="32">
        <f t="shared" si="23"/>
        <v>175082.851</v>
      </c>
      <c r="AX41" s="32">
        <f t="shared" si="24"/>
        <v>-14052.727999999999</v>
      </c>
    </row>
    <row r="42" spans="1:50" ht="17.25" customHeight="1" x14ac:dyDescent="0.15">
      <c r="A42" s="7" t="str">
        <f t="shared" si="0"/>
        <v/>
      </c>
      <c r="B42" s="29">
        <v>31</v>
      </c>
      <c r="C42" s="67"/>
      <c r="D42" s="68"/>
      <c r="E42" s="69"/>
      <c r="F42" s="70"/>
      <c r="G42" s="71"/>
      <c r="H42" s="190" t="str">
        <f t="shared" si="1"/>
        <v/>
      </c>
      <c r="I42" s="191"/>
      <c r="J42" s="192"/>
      <c r="K42" s="104" t="str">
        <f t="shared" si="2"/>
        <v/>
      </c>
      <c r="L42" s="104" t="str">
        <f t="shared" si="3"/>
        <v/>
      </c>
      <c r="M42" s="104" t="str">
        <f t="shared" si="4"/>
        <v/>
      </c>
      <c r="N42" s="105" t="str">
        <f t="shared" si="5"/>
        <v/>
      </c>
      <c r="O42" s="161" t="str">
        <f t="shared" si="6"/>
        <v/>
      </c>
      <c r="P42" s="161" t="str">
        <f t="shared" si="7"/>
        <v/>
      </c>
      <c r="Q42" s="162" t="str">
        <f t="shared" si="8"/>
        <v/>
      </c>
      <c r="R42" s="30"/>
      <c r="S42" s="30"/>
      <c r="T42" s="30"/>
      <c r="U42" s="30"/>
      <c r="V42" s="30"/>
      <c r="W42" s="30"/>
      <c r="X42" s="30"/>
      <c r="Y42" s="30"/>
      <c r="Z42" s="30"/>
      <c r="AA42" s="31">
        <f t="shared" si="10"/>
        <v>0</v>
      </c>
      <c r="AB42" s="4">
        <f t="shared" si="11"/>
        <v>0</v>
      </c>
      <c r="AC42" s="4">
        <f t="shared" si="12"/>
        <v>0</v>
      </c>
      <c r="AD42" s="4">
        <f t="shared" si="12"/>
        <v>0</v>
      </c>
      <c r="AE42" s="4">
        <f t="shared" si="9"/>
        <v>0</v>
      </c>
      <c r="AF42" s="4">
        <f t="shared" si="13"/>
        <v>0</v>
      </c>
      <c r="AG42" s="4">
        <f t="shared" si="25"/>
        <v>24</v>
      </c>
      <c r="AH42" s="4">
        <f t="shared" si="26"/>
        <v>124</v>
      </c>
      <c r="AI42" s="4">
        <f t="shared" si="14"/>
        <v>0</v>
      </c>
      <c r="AJ42" s="4">
        <f t="shared" si="31"/>
        <v>0</v>
      </c>
      <c r="AK42" s="4">
        <f t="shared" si="27"/>
        <v>211.67142201184868</v>
      </c>
      <c r="AL42" s="4">
        <f t="shared" si="30"/>
        <v>211.67142201184868</v>
      </c>
      <c r="AM42" s="4">
        <f t="shared" si="15"/>
        <v>0</v>
      </c>
      <c r="AN42" s="4">
        <f t="shared" si="16"/>
        <v>0</v>
      </c>
      <c r="AO42" s="32">
        <f t="shared" si="28"/>
        <v>175082.83533896081</v>
      </c>
      <c r="AP42" s="32">
        <f t="shared" si="29"/>
        <v>-14052.707749193058</v>
      </c>
      <c r="AQ42" s="32">
        <f t="shared" si="17"/>
        <v>153.49499999999998</v>
      </c>
      <c r="AR42" s="4" t="str">
        <f t="shared" si="18"/>
        <v/>
      </c>
      <c r="AS42" s="4" t="str">
        <f t="shared" si="19"/>
        <v/>
      </c>
      <c r="AT42" s="4" t="str">
        <f t="shared" si="20"/>
        <v/>
      </c>
      <c r="AU42" s="4">
        <f t="shared" si="21"/>
        <v>1.5661039185943082E-2</v>
      </c>
      <c r="AV42" s="4">
        <f t="shared" si="22"/>
        <v>-2.0250806941476181E-2</v>
      </c>
      <c r="AW42" s="32">
        <f t="shared" si="23"/>
        <v>175082.851</v>
      </c>
      <c r="AX42" s="32">
        <f t="shared" si="24"/>
        <v>-14052.727999999999</v>
      </c>
    </row>
    <row r="43" spans="1:50" ht="17.25" customHeight="1" x14ac:dyDescent="0.15">
      <c r="A43" s="7" t="str">
        <f t="shared" si="0"/>
        <v/>
      </c>
      <c r="B43" s="33">
        <v>32</v>
      </c>
      <c r="C43" s="72"/>
      <c r="D43" s="73"/>
      <c r="E43" s="74"/>
      <c r="F43" s="75"/>
      <c r="G43" s="76"/>
      <c r="H43" s="184" t="str">
        <f t="shared" si="1"/>
        <v/>
      </c>
      <c r="I43" s="185"/>
      <c r="J43" s="186"/>
      <c r="K43" s="106" t="str">
        <f t="shared" si="2"/>
        <v/>
      </c>
      <c r="L43" s="106" t="str">
        <f t="shared" si="3"/>
        <v/>
      </c>
      <c r="M43" s="106" t="str">
        <f t="shared" si="4"/>
        <v/>
      </c>
      <c r="N43" s="107" t="str">
        <f t="shared" si="5"/>
        <v/>
      </c>
      <c r="O43" s="164" t="str">
        <f t="shared" si="6"/>
        <v/>
      </c>
      <c r="P43" s="164" t="str">
        <f t="shared" si="7"/>
        <v/>
      </c>
      <c r="Q43" s="165" t="str">
        <f t="shared" si="8"/>
        <v/>
      </c>
      <c r="R43" s="30"/>
      <c r="S43" s="30"/>
      <c r="T43" s="30"/>
      <c r="U43" s="30"/>
      <c r="V43" s="30"/>
      <c r="W43" s="30"/>
      <c r="X43" s="30"/>
      <c r="Y43" s="30"/>
      <c r="Z43" s="30"/>
      <c r="AA43" s="31">
        <f t="shared" si="10"/>
        <v>0</v>
      </c>
      <c r="AB43" s="4">
        <f t="shared" si="11"/>
        <v>0</v>
      </c>
      <c r="AC43" s="4">
        <f t="shared" si="12"/>
        <v>0</v>
      </c>
      <c r="AD43" s="4">
        <f t="shared" si="12"/>
        <v>0</v>
      </c>
      <c r="AE43" s="4">
        <f t="shared" si="9"/>
        <v>0</v>
      </c>
      <c r="AF43" s="4">
        <f t="shared" si="13"/>
        <v>0</v>
      </c>
      <c r="AG43" s="4">
        <f t="shared" si="25"/>
        <v>24</v>
      </c>
      <c r="AH43" s="4">
        <f t="shared" si="26"/>
        <v>128</v>
      </c>
      <c r="AI43" s="4">
        <f t="shared" si="14"/>
        <v>0</v>
      </c>
      <c r="AJ43" s="4">
        <f t="shared" si="31"/>
        <v>0</v>
      </c>
      <c r="AK43" s="4">
        <f t="shared" si="27"/>
        <v>391.67142201184868</v>
      </c>
      <c r="AL43" s="4">
        <f t="shared" si="30"/>
        <v>31.671422011848676</v>
      </c>
      <c r="AM43" s="4">
        <f t="shared" si="15"/>
        <v>0</v>
      </c>
      <c r="AN43" s="4">
        <f t="shared" si="16"/>
        <v>0</v>
      </c>
      <c r="AO43" s="32">
        <f t="shared" si="28"/>
        <v>175082.83533896081</v>
      </c>
      <c r="AP43" s="32">
        <f t="shared" si="29"/>
        <v>-14052.707749193058</v>
      </c>
      <c r="AQ43" s="32">
        <f t="shared" si="17"/>
        <v>153.49499999999998</v>
      </c>
      <c r="AR43" s="4" t="str">
        <f t="shared" si="18"/>
        <v/>
      </c>
      <c r="AS43" s="4" t="str">
        <f t="shared" si="19"/>
        <v/>
      </c>
      <c r="AT43" s="4" t="str">
        <f t="shared" si="20"/>
        <v/>
      </c>
      <c r="AU43" s="4">
        <f t="shared" si="21"/>
        <v>1.5661039185943082E-2</v>
      </c>
      <c r="AV43" s="4">
        <f t="shared" si="22"/>
        <v>-2.0250806941476181E-2</v>
      </c>
      <c r="AW43" s="32">
        <f t="shared" si="23"/>
        <v>175082.851</v>
      </c>
      <c r="AX43" s="32">
        <f t="shared" si="24"/>
        <v>-14052.727999999999</v>
      </c>
    </row>
    <row r="44" spans="1:50" ht="17.25" customHeight="1" x14ac:dyDescent="0.15">
      <c r="A44" s="7" t="str">
        <f t="shared" si="0"/>
        <v/>
      </c>
      <c r="B44" s="33">
        <v>33</v>
      </c>
      <c r="C44" s="72"/>
      <c r="D44" s="73"/>
      <c r="E44" s="74"/>
      <c r="F44" s="75"/>
      <c r="G44" s="76"/>
      <c r="H44" s="184" t="str">
        <f t="shared" si="1"/>
        <v/>
      </c>
      <c r="I44" s="185"/>
      <c r="J44" s="186"/>
      <c r="K44" s="106" t="str">
        <f t="shared" si="2"/>
        <v/>
      </c>
      <c r="L44" s="106" t="str">
        <f t="shared" si="3"/>
        <v/>
      </c>
      <c r="M44" s="106" t="str">
        <f t="shared" si="4"/>
        <v/>
      </c>
      <c r="N44" s="107" t="str">
        <f t="shared" si="5"/>
        <v/>
      </c>
      <c r="O44" s="164" t="str">
        <f t="shared" si="6"/>
        <v/>
      </c>
      <c r="P44" s="164" t="str">
        <f t="shared" si="7"/>
        <v/>
      </c>
      <c r="Q44" s="165" t="str">
        <f t="shared" si="8"/>
        <v/>
      </c>
      <c r="R44" s="30"/>
      <c r="S44" s="30"/>
      <c r="T44" s="30"/>
      <c r="U44" s="30"/>
      <c r="V44" s="30"/>
      <c r="W44" s="30"/>
      <c r="X44" s="30"/>
      <c r="Y44" s="30"/>
      <c r="Z44" s="30"/>
      <c r="AA44" s="31">
        <f t="shared" si="10"/>
        <v>0</v>
      </c>
      <c r="AB44" s="4">
        <f t="shared" si="11"/>
        <v>0</v>
      </c>
      <c r="AC44" s="4">
        <f t="shared" si="12"/>
        <v>0</v>
      </c>
      <c r="AD44" s="4">
        <f t="shared" si="12"/>
        <v>0</v>
      </c>
      <c r="AE44" s="4">
        <f t="shared" si="9"/>
        <v>0</v>
      </c>
      <c r="AF44" s="4">
        <f t="shared" si="13"/>
        <v>0</v>
      </c>
      <c r="AG44" s="4">
        <f t="shared" si="25"/>
        <v>24</v>
      </c>
      <c r="AH44" s="4">
        <f t="shared" si="26"/>
        <v>132</v>
      </c>
      <c r="AI44" s="4">
        <f t="shared" si="14"/>
        <v>0</v>
      </c>
      <c r="AJ44" s="4">
        <f t="shared" si="31"/>
        <v>0</v>
      </c>
      <c r="AK44" s="4">
        <f t="shared" si="27"/>
        <v>211.67142201184868</v>
      </c>
      <c r="AL44" s="4">
        <f t="shared" si="30"/>
        <v>211.67142201184868</v>
      </c>
      <c r="AM44" s="4">
        <f t="shared" si="15"/>
        <v>0</v>
      </c>
      <c r="AN44" s="4">
        <f t="shared" si="16"/>
        <v>0</v>
      </c>
      <c r="AO44" s="32">
        <f t="shared" si="28"/>
        <v>175082.83533896081</v>
      </c>
      <c r="AP44" s="32">
        <f t="shared" si="29"/>
        <v>-14052.707749193058</v>
      </c>
      <c r="AQ44" s="32">
        <f t="shared" si="17"/>
        <v>153.49499999999998</v>
      </c>
      <c r="AR44" s="4" t="str">
        <f t="shared" si="18"/>
        <v/>
      </c>
      <c r="AS44" s="4" t="str">
        <f t="shared" si="19"/>
        <v/>
      </c>
      <c r="AT44" s="4" t="str">
        <f t="shared" si="20"/>
        <v/>
      </c>
      <c r="AU44" s="4">
        <f t="shared" si="21"/>
        <v>1.5661039185943082E-2</v>
      </c>
      <c r="AV44" s="4">
        <f t="shared" si="22"/>
        <v>-2.0250806941476181E-2</v>
      </c>
      <c r="AW44" s="32">
        <f t="shared" si="23"/>
        <v>175082.851</v>
      </c>
      <c r="AX44" s="32">
        <f t="shared" si="24"/>
        <v>-14052.727999999999</v>
      </c>
    </row>
    <row r="45" spans="1:50" ht="17.25" customHeight="1" x14ac:dyDescent="0.15">
      <c r="A45" s="7" t="str">
        <f t="shared" si="0"/>
        <v/>
      </c>
      <c r="B45" s="33">
        <v>34</v>
      </c>
      <c r="C45" s="72"/>
      <c r="D45" s="73"/>
      <c r="E45" s="74"/>
      <c r="F45" s="75"/>
      <c r="G45" s="76"/>
      <c r="H45" s="184" t="str">
        <f t="shared" si="1"/>
        <v/>
      </c>
      <c r="I45" s="185"/>
      <c r="J45" s="186"/>
      <c r="K45" s="106" t="str">
        <f t="shared" si="2"/>
        <v/>
      </c>
      <c r="L45" s="106" t="str">
        <f t="shared" si="3"/>
        <v/>
      </c>
      <c r="M45" s="106" t="str">
        <f t="shared" si="4"/>
        <v/>
      </c>
      <c r="N45" s="107" t="str">
        <f t="shared" si="5"/>
        <v/>
      </c>
      <c r="O45" s="164" t="str">
        <f t="shared" si="6"/>
        <v/>
      </c>
      <c r="P45" s="164" t="str">
        <f t="shared" si="7"/>
        <v/>
      </c>
      <c r="Q45" s="165" t="str">
        <f t="shared" si="8"/>
        <v/>
      </c>
      <c r="R45" s="30"/>
      <c r="S45" s="30"/>
      <c r="T45" s="30"/>
      <c r="U45" s="30"/>
      <c r="V45" s="30"/>
      <c r="W45" s="30"/>
      <c r="X45" s="30"/>
      <c r="Y45" s="30"/>
      <c r="Z45" s="30"/>
      <c r="AA45" s="31">
        <f t="shared" si="10"/>
        <v>0</v>
      </c>
      <c r="AB45" s="4">
        <f t="shared" si="11"/>
        <v>0</v>
      </c>
      <c r="AC45" s="4">
        <f t="shared" si="12"/>
        <v>0</v>
      </c>
      <c r="AD45" s="4">
        <f t="shared" si="12"/>
        <v>0</v>
      </c>
      <c r="AE45" s="4">
        <f t="shared" si="9"/>
        <v>0</v>
      </c>
      <c r="AF45" s="4">
        <f t="shared" si="13"/>
        <v>0</v>
      </c>
      <c r="AG45" s="4">
        <f t="shared" si="25"/>
        <v>24</v>
      </c>
      <c r="AH45" s="4">
        <f t="shared" si="26"/>
        <v>136</v>
      </c>
      <c r="AI45" s="4">
        <f t="shared" si="14"/>
        <v>0</v>
      </c>
      <c r="AJ45" s="4">
        <f t="shared" si="31"/>
        <v>0</v>
      </c>
      <c r="AK45" s="4">
        <f t="shared" si="27"/>
        <v>391.67142201184868</v>
      </c>
      <c r="AL45" s="4">
        <f t="shared" si="30"/>
        <v>31.671422011848676</v>
      </c>
      <c r="AM45" s="4">
        <f t="shared" si="15"/>
        <v>0</v>
      </c>
      <c r="AN45" s="4">
        <f t="shared" si="16"/>
        <v>0</v>
      </c>
      <c r="AO45" s="32">
        <f t="shared" si="28"/>
        <v>175082.83533896081</v>
      </c>
      <c r="AP45" s="32">
        <f t="shared" si="29"/>
        <v>-14052.707749193058</v>
      </c>
      <c r="AQ45" s="32">
        <f t="shared" si="17"/>
        <v>153.49499999999998</v>
      </c>
      <c r="AR45" s="4" t="str">
        <f t="shared" si="18"/>
        <v/>
      </c>
      <c r="AS45" s="4" t="str">
        <f t="shared" si="19"/>
        <v/>
      </c>
      <c r="AT45" s="4" t="str">
        <f t="shared" si="20"/>
        <v/>
      </c>
      <c r="AU45" s="4">
        <f t="shared" si="21"/>
        <v>1.5661039185943082E-2</v>
      </c>
      <c r="AV45" s="4">
        <f t="shared" si="22"/>
        <v>-2.0250806941476181E-2</v>
      </c>
      <c r="AW45" s="32">
        <f t="shared" si="23"/>
        <v>175082.851</v>
      </c>
      <c r="AX45" s="32">
        <f t="shared" si="24"/>
        <v>-14052.727999999999</v>
      </c>
    </row>
    <row r="46" spans="1:50" ht="17.25" customHeight="1" thickBot="1" x14ac:dyDescent="0.2">
      <c r="A46" s="7" t="str">
        <f t="shared" si="0"/>
        <v/>
      </c>
      <c r="B46" s="37">
        <v>35</v>
      </c>
      <c r="C46" s="92"/>
      <c r="D46" s="93"/>
      <c r="E46" s="94"/>
      <c r="F46" s="95"/>
      <c r="G46" s="96"/>
      <c r="H46" s="198" t="str">
        <f t="shared" si="1"/>
        <v/>
      </c>
      <c r="I46" s="199"/>
      <c r="J46" s="200"/>
      <c r="K46" s="114" t="str">
        <f t="shared" si="2"/>
        <v/>
      </c>
      <c r="L46" s="114" t="str">
        <f t="shared" si="3"/>
        <v/>
      </c>
      <c r="M46" s="114" t="str">
        <f t="shared" si="4"/>
        <v/>
      </c>
      <c r="N46" s="115" t="str">
        <f t="shared" si="5"/>
        <v/>
      </c>
      <c r="O46" s="176" t="str">
        <f t="shared" si="6"/>
        <v/>
      </c>
      <c r="P46" s="176" t="str">
        <f t="shared" si="7"/>
        <v/>
      </c>
      <c r="Q46" s="177" t="str">
        <f t="shared" si="8"/>
        <v/>
      </c>
      <c r="R46" s="30"/>
      <c r="S46" s="30"/>
      <c r="T46" s="30"/>
      <c r="U46" s="30"/>
      <c r="V46" s="30"/>
      <c r="W46" s="30"/>
      <c r="X46" s="30"/>
      <c r="Y46" s="30"/>
      <c r="Z46" s="30"/>
      <c r="AA46" s="31">
        <f t="shared" si="10"/>
        <v>0</v>
      </c>
      <c r="AB46" s="4">
        <f t="shared" si="11"/>
        <v>0</v>
      </c>
      <c r="AC46" s="4">
        <f t="shared" si="12"/>
        <v>0</v>
      </c>
      <c r="AD46" s="4">
        <f t="shared" si="12"/>
        <v>0</v>
      </c>
      <c r="AE46" s="4">
        <f t="shared" si="9"/>
        <v>0</v>
      </c>
      <c r="AF46" s="4">
        <f t="shared" si="13"/>
        <v>0</v>
      </c>
      <c r="AG46" s="4">
        <f t="shared" si="25"/>
        <v>24</v>
      </c>
      <c r="AH46" s="4">
        <f t="shared" si="26"/>
        <v>140</v>
      </c>
      <c r="AI46" s="4">
        <f t="shared" si="14"/>
        <v>0</v>
      </c>
      <c r="AJ46" s="4">
        <f>D46+E46/60+F46/3600</f>
        <v>0</v>
      </c>
      <c r="AK46" s="4">
        <f t="shared" si="27"/>
        <v>211.67142201184868</v>
      </c>
      <c r="AL46" s="4">
        <f t="shared" si="30"/>
        <v>211.67142201184868</v>
      </c>
      <c r="AM46" s="4">
        <f t="shared" si="15"/>
        <v>0</v>
      </c>
      <c r="AN46" s="4">
        <f t="shared" si="16"/>
        <v>0</v>
      </c>
      <c r="AO46" s="32">
        <f t="shared" si="28"/>
        <v>175082.83533896081</v>
      </c>
      <c r="AP46" s="32">
        <f t="shared" si="29"/>
        <v>-14052.707749193058</v>
      </c>
      <c r="AQ46" s="32">
        <f t="shared" si="17"/>
        <v>153.49499999999998</v>
      </c>
      <c r="AR46" s="4" t="str">
        <f t="shared" si="18"/>
        <v/>
      </c>
      <c r="AS46" s="4" t="str">
        <f t="shared" si="19"/>
        <v/>
      </c>
      <c r="AT46" s="4" t="str">
        <f t="shared" si="20"/>
        <v/>
      </c>
      <c r="AU46" s="4">
        <f t="shared" si="21"/>
        <v>1.5661039185943082E-2</v>
      </c>
      <c r="AV46" s="4">
        <f t="shared" si="22"/>
        <v>-2.0250806941476181E-2</v>
      </c>
      <c r="AW46" s="32">
        <f t="shared" si="23"/>
        <v>175082.851</v>
      </c>
      <c r="AX46" s="32">
        <f t="shared" si="24"/>
        <v>-14052.727999999999</v>
      </c>
    </row>
    <row r="47" spans="1:50" ht="17.25" customHeight="1" thickTop="1" x14ac:dyDescent="0.15">
      <c r="D47" s="38"/>
      <c r="E47" s="39"/>
      <c r="F47" s="40"/>
      <c r="G47" s="32"/>
      <c r="H47" s="43"/>
      <c r="I47" s="43"/>
      <c r="J47" s="42"/>
      <c r="K47" s="42"/>
      <c r="L47" s="42"/>
      <c r="M47" s="42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</row>
    <row r="48" spans="1:50" ht="13.5" x14ac:dyDescent="0.15">
      <c r="C48" s="57"/>
      <c r="D48" s="58"/>
      <c r="E48" s="58"/>
      <c r="F48" s="58"/>
      <c r="H48" s="44"/>
      <c r="I48" s="44"/>
      <c r="J48" s="44"/>
      <c r="K48" s="44"/>
      <c r="L48" s="44"/>
      <c r="M48" s="44"/>
      <c r="N48" s="44"/>
      <c r="O48" s="44"/>
      <c r="P48" s="44"/>
      <c r="Q48" s="44"/>
    </row>
    <row r="49" spans="8:17" x14ac:dyDescent="0.15">
      <c r="H49" s="44"/>
      <c r="I49" s="44"/>
      <c r="J49" s="44"/>
      <c r="K49" s="44"/>
      <c r="L49" s="44"/>
      <c r="M49" s="44"/>
      <c r="N49" s="44"/>
      <c r="O49" s="44"/>
      <c r="P49" s="44"/>
      <c r="Q49" s="44"/>
    </row>
    <row r="50" spans="8:17" x14ac:dyDescent="0.15">
      <c r="H50" s="44"/>
      <c r="I50" s="44"/>
      <c r="J50" s="44"/>
      <c r="K50" s="44"/>
      <c r="L50" s="44"/>
      <c r="M50" s="44"/>
      <c r="N50" s="44"/>
      <c r="O50" s="44"/>
      <c r="P50" s="44"/>
      <c r="Q50" s="44"/>
    </row>
    <row r="51" spans="8:17" x14ac:dyDescent="0.15">
      <c r="H51" s="44"/>
      <c r="I51" s="44"/>
      <c r="J51" s="44"/>
      <c r="K51" s="44"/>
      <c r="L51" s="44"/>
      <c r="M51" s="44"/>
      <c r="N51" s="44"/>
      <c r="O51" s="44"/>
      <c r="P51" s="44"/>
      <c r="Q51" s="44"/>
    </row>
    <row r="52" spans="8:17" x14ac:dyDescent="0.15">
      <c r="H52" s="44"/>
      <c r="I52" s="44"/>
      <c r="J52" s="44"/>
      <c r="K52" s="44"/>
      <c r="L52" s="44"/>
      <c r="M52" s="44"/>
      <c r="N52" s="44"/>
      <c r="O52" s="44"/>
      <c r="P52" s="44"/>
      <c r="Q52" s="44"/>
    </row>
    <row r="53" spans="8:17" x14ac:dyDescent="0.15">
      <c r="H53" s="44"/>
      <c r="I53" s="44"/>
      <c r="J53" s="44"/>
      <c r="K53" s="44"/>
      <c r="L53" s="44"/>
      <c r="M53" s="44"/>
      <c r="N53" s="44"/>
      <c r="O53" s="44"/>
      <c r="P53" s="44"/>
      <c r="Q53" s="44"/>
    </row>
    <row r="54" spans="8:17" x14ac:dyDescent="0.15">
      <c r="H54" s="44"/>
      <c r="I54" s="44"/>
      <c r="J54" s="44"/>
      <c r="K54" s="44"/>
      <c r="L54" s="44"/>
      <c r="M54" s="44"/>
      <c r="N54" s="44"/>
      <c r="O54" s="44"/>
      <c r="P54" s="44"/>
      <c r="Q54" s="44"/>
    </row>
    <row r="55" spans="8:17" x14ac:dyDescent="0.15">
      <c r="H55" s="44"/>
      <c r="I55" s="44"/>
      <c r="J55" s="44"/>
      <c r="K55" s="44"/>
      <c r="L55" s="44"/>
      <c r="M55" s="44"/>
      <c r="N55" s="44"/>
      <c r="O55" s="44"/>
      <c r="P55" s="44"/>
      <c r="Q55" s="44"/>
    </row>
    <row r="56" spans="8:17" x14ac:dyDescent="0.15">
      <c r="H56" s="44"/>
      <c r="I56" s="44"/>
      <c r="J56" s="44"/>
      <c r="K56" s="44"/>
      <c r="L56" s="44"/>
      <c r="M56" s="44"/>
      <c r="N56" s="44"/>
      <c r="O56" s="44"/>
      <c r="P56" s="44"/>
      <c r="Q56" s="44"/>
    </row>
    <row r="57" spans="8:17" x14ac:dyDescent="0.15">
      <c r="H57" s="44"/>
      <c r="I57" s="44"/>
      <c r="J57" s="44"/>
      <c r="K57" s="44"/>
      <c r="L57" s="44"/>
      <c r="M57" s="44"/>
      <c r="N57" s="44"/>
      <c r="O57" s="44"/>
      <c r="P57" s="44"/>
      <c r="Q57" s="44"/>
    </row>
    <row r="58" spans="8:17" x14ac:dyDescent="0.15">
      <c r="H58" s="44"/>
      <c r="I58" s="44"/>
      <c r="J58" s="44"/>
      <c r="K58" s="44"/>
      <c r="L58" s="44"/>
      <c r="M58" s="44"/>
      <c r="N58" s="44"/>
      <c r="O58" s="44"/>
      <c r="P58" s="44"/>
      <c r="Q58" s="44"/>
    </row>
    <row r="59" spans="8:17" x14ac:dyDescent="0.15">
      <c r="H59" s="44"/>
      <c r="I59" s="44"/>
      <c r="J59" s="44"/>
      <c r="K59" s="44"/>
      <c r="L59" s="44"/>
      <c r="M59" s="44"/>
      <c r="N59" s="44"/>
      <c r="O59" s="44"/>
      <c r="P59" s="44"/>
      <c r="Q59" s="44"/>
    </row>
    <row r="60" spans="8:17" x14ac:dyDescent="0.15">
      <c r="H60" s="44"/>
      <c r="I60" s="44"/>
      <c r="J60" s="44"/>
      <c r="K60" s="44"/>
      <c r="L60" s="44"/>
      <c r="M60" s="44"/>
      <c r="N60" s="44"/>
      <c r="O60" s="44"/>
      <c r="P60" s="44"/>
      <c r="Q60" s="44"/>
    </row>
    <row r="61" spans="8:17" x14ac:dyDescent="0.15">
      <c r="H61" s="44"/>
      <c r="I61" s="44"/>
      <c r="J61" s="44"/>
      <c r="K61" s="44"/>
      <c r="L61" s="44"/>
      <c r="M61" s="44"/>
      <c r="N61" s="44"/>
      <c r="O61" s="44"/>
      <c r="P61" s="44"/>
      <c r="Q61" s="44"/>
    </row>
    <row r="62" spans="8:17" x14ac:dyDescent="0.15">
      <c r="H62" s="44"/>
      <c r="I62" s="44"/>
      <c r="J62" s="44"/>
      <c r="K62" s="44"/>
      <c r="L62" s="44"/>
      <c r="M62" s="44"/>
      <c r="N62" s="44"/>
      <c r="O62" s="44"/>
      <c r="P62" s="44"/>
      <c r="Q62" s="44"/>
    </row>
    <row r="63" spans="8:17" x14ac:dyDescent="0.15">
      <c r="H63" s="44"/>
      <c r="I63" s="44"/>
      <c r="J63" s="44"/>
      <c r="K63" s="44"/>
      <c r="L63" s="44"/>
      <c r="M63" s="44"/>
      <c r="N63" s="44"/>
      <c r="O63" s="44"/>
      <c r="P63" s="44"/>
      <c r="Q63" s="44"/>
    </row>
    <row r="64" spans="8:17" x14ac:dyDescent="0.15">
      <c r="H64" s="44"/>
      <c r="I64" s="44"/>
      <c r="J64" s="44"/>
      <c r="K64" s="44"/>
      <c r="L64" s="44"/>
      <c r="M64" s="44"/>
      <c r="N64" s="44"/>
      <c r="O64" s="44"/>
      <c r="P64" s="44"/>
      <c r="Q64" s="44"/>
    </row>
    <row r="65" spans="8:17" x14ac:dyDescent="0.15">
      <c r="H65" s="44"/>
      <c r="I65" s="44"/>
      <c r="J65" s="44"/>
      <c r="K65" s="44"/>
      <c r="L65" s="44"/>
      <c r="M65" s="44"/>
      <c r="N65" s="44"/>
      <c r="O65" s="44"/>
      <c r="P65" s="44"/>
      <c r="Q65" s="44"/>
    </row>
    <row r="66" spans="8:17" x14ac:dyDescent="0.15">
      <c r="H66" s="44"/>
      <c r="I66" s="44"/>
      <c r="J66" s="44"/>
      <c r="K66" s="44"/>
      <c r="L66" s="44"/>
      <c r="M66" s="44"/>
      <c r="N66" s="44"/>
      <c r="O66" s="44"/>
      <c r="P66" s="44"/>
      <c r="Q66" s="44"/>
    </row>
    <row r="67" spans="8:17" x14ac:dyDescent="0.15">
      <c r="H67" s="44"/>
      <c r="I67" s="44"/>
      <c r="J67" s="44"/>
      <c r="K67" s="44"/>
      <c r="L67" s="44"/>
      <c r="M67" s="44"/>
      <c r="N67" s="44"/>
      <c r="O67" s="44"/>
      <c r="P67" s="44"/>
      <c r="Q67" s="44"/>
    </row>
    <row r="68" spans="8:17" x14ac:dyDescent="0.15">
      <c r="H68" s="44"/>
      <c r="I68" s="44"/>
      <c r="J68" s="44"/>
      <c r="K68" s="44"/>
      <c r="L68" s="44"/>
      <c r="M68" s="44"/>
      <c r="N68" s="44"/>
      <c r="O68" s="44"/>
      <c r="P68" s="44"/>
      <c r="Q68" s="44"/>
    </row>
  </sheetData>
  <sheetProtection algorithmName="SHA-512" hashValue="kTUin5EnGHwFd5mYaO42pc/UNV5/ZyOdFxlDAjNkbLt5HLV7LtsYFekQLYMsa4LfDHDYwYtFyCZTO1+77frAcw==" saltValue="tYEQLo2OqfI//1urTHDNtg==" spinCount="100000" sheet="1" objects="1" scenarios="1"/>
  <mergeCells count="96">
    <mergeCell ref="H45:J45"/>
    <mergeCell ref="H46:J46"/>
    <mergeCell ref="H42:J42"/>
    <mergeCell ref="H43:J43"/>
    <mergeCell ref="H44:J44"/>
    <mergeCell ref="H35:J35"/>
    <mergeCell ref="H36:J36"/>
    <mergeCell ref="O8:Q8"/>
    <mergeCell ref="L9:Q9"/>
    <mergeCell ref="H41:J41"/>
    <mergeCell ref="H37:J37"/>
    <mergeCell ref="H38:J38"/>
    <mergeCell ref="H39:J39"/>
    <mergeCell ref="H40:J40"/>
    <mergeCell ref="H33:J33"/>
    <mergeCell ref="H34:J34"/>
    <mergeCell ref="H29:J29"/>
    <mergeCell ref="H20:J20"/>
    <mergeCell ref="H21:J21"/>
    <mergeCell ref="H30:J30"/>
    <mergeCell ref="H31:J31"/>
    <mergeCell ref="H32:J32"/>
    <mergeCell ref="H25:J25"/>
    <mergeCell ref="H26:J26"/>
    <mergeCell ref="H27:J27"/>
    <mergeCell ref="H28:J28"/>
    <mergeCell ref="O45:Q45"/>
    <mergeCell ref="O46:Q46"/>
    <mergeCell ref="H11:J11"/>
    <mergeCell ref="H12:J12"/>
    <mergeCell ref="H13:J13"/>
    <mergeCell ref="H14:J14"/>
    <mergeCell ref="H15:J15"/>
    <mergeCell ref="H16:J16"/>
    <mergeCell ref="H17:J17"/>
    <mergeCell ref="H22:J22"/>
    <mergeCell ref="O41:Q41"/>
    <mergeCell ref="O42:Q42"/>
    <mergeCell ref="O43:Q43"/>
    <mergeCell ref="O44:Q44"/>
    <mergeCell ref="O7:Q7"/>
    <mergeCell ref="D8:F8"/>
    <mergeCell ref="H23:J23"/>
    <mergeCell ref="H24:J24"/>
    <mergeCell ref="H18:J18"/>
    <mergeCell ref="H19:J19"/>
    <mergeCell ref="O35:Q35"/>
    <mergeCell ref="O36:Q36"/>
    <mergeCell ref="O37:Q37"/>
    <mergeCell ref="O38:Q38"/>
    <mergeCell ref="O39:Q39"/>
    <mergeCell ref="O40:Q40"/>
    <mergeCell ref="O29:Q29"/>
    <mergeCell ref="O30:Q30"/>
    <mergeCell ref="O31:Q31"/>
    <mergeCell ref="O32:Q32"/>
    <mergeCell ref="O33:Q33"/>
    <mergeCell ref="O34:Q34"/>
    <mergeCell ref="O23:Q23"/>
    <mergeCell ref="O24:Q24"/>
    <mergeCell ref="O25:Q25"/>
    <mergeCell ref="O26:Q26"/>
    <mergeCell ref="O27:Q27"/>
    <mergeCell ref="O28:Q28"/>
    <mergeCell ref="O17:Q17"/>
    <mergeCell ref="O18:Q18"/>
    <mergeCell ref="O19:Q19"/>
    <mergeCell ref="O20:Q20"/>
    <mergeCell ref="O21:Q21"/>
    <mergeCell ref="O22:Q22"/>
    <mergeCell ref="O12:Q12"/>
    <mergeCell ref="H10:K10"/>
    <mergeCell ref="O13:Q13"/>
    <mergeCell ref="O14:Q14"/>
    <mergeCell ref="O15:Q15"/>
    <mergeCell ref="O16:Q16"/>
    <mergeCell ref="L10:M10"/>
    <mergeCell ref="D6:F6"/>
    <mergeCell ref="D7:F7"/>
    <mergeCell ref="K4:K5"/>
    <mergeCell ref="L4:N5"/>
    <mergeCell ref="D9:G9"/>
    <mergeCell ref="B10:C11"/>
    <mergeCell ref="D10:F10"/>
    <mergeCell ref="G10:G11"/>
    <mergeCell ref="N10:Q10"/>
    <mergeCell ref="O11:Q11"/>
    <mergeCell ref="O2:Q2"/>
    <mergeCell ref="B3:C3"/>
    <mergeCell ref="D3:Q3"/>
    <mergeCell ref="B4:C5"/>
    <mergeCell ref="D4:G4"/>
    <mergeCell ref="H4:J4"/>
    <mergeCell ref="D2:N2"/>
    <mergeCell ref="O4:Q5"/>
    <mergeCell ref="D5:F5"/>
  </mergeCells>
  <phoneticPr fontId="1"/>
  <pageMargins left="0.19685039370078741" right="0.19685039370078741" top="0.78740157480314965" bottom="0.78740157480314965" header="0.51181102362204722" footer="0.51181102362204722"/>
  <pageSetup paperSize="9" orientation="portrait" horizontalDpi="300" verticalDpi="300" r:id="rId1"/>
  <headerFooter alignWithMargins="0">
    <oddHeader>&amp;R&amp;D</oddHeader>
    <oddFooter>&amp;C&lt; &amp;P &gt;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トラバー(閉・結)</vt:lpstr>
      <vt:lpstr>'トラバー(閉・結)'!Print_Area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千葉昌宏</dc:creator>
  <cp:lastModifiedBy>千葉昌宏</cp:lastModifiedBy>
  <cp:lastPrinted>2021-01-26T13:03:28Z</cp:lastPrinted>
  <dcterms:created xsi:type="dcterms:W3CDTF">1997-01-08T22:48:59Z</dcterms:created>
  <dcterms:modified xsi:type="dcterms:W3CDTF">2021-01-26T13:04:22Z</dcterms:modified>
</cp:coreProperties>
</file>