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inetpub\wwwroot\Asakaze.net\excel\"/>
    </mc:Choice>
  </mc:AlternateContent>
  <xr:revisionPtr revIDLastSave="0" documentId="13_ncr:8001_{A297A73A-32E1-4AFC-83FC-C3856E05FE68}" xr6:coauthVersionLast="46" xr6:coauthVersionMax="46" xr10:uidLastSave="{00000000-0000-0000-0000-000000000000}"/>
  <workbookProtection workbookPassword="E166" lockStructure="1"/>
  <bookViews>
    <workbookView showSheetTabs="0" xWindow="465" yWindow="420" windowWidth="28335" windowHeight="16440" xr2:uid="{00000000-000D-0000-FFFF-FFFF00000000}"/>
  </bookViews>
  <sheets>
    <sheet name="トラバー(放・連)" sheetId="1" r:id="rId1"/>
  </sheets>
  <definedNames>
    <definedName name="_xlnm.Print_Area" localSheetId="0">'トラバー(放・連)'!$B$2:$N$45</definedName>
  </definedNames>
  <calcPr calcId="181029"/>
  <customWorkbookViews>
    <customWorkbookView name="あさかぜ０１" guid="{016F17F8-03BD-45D1-A236-5744126E1E4E}" maximized="1" windowWidth="1020" windowHeight="607" activeSheetId="1"/>
  </customWorkbookViews>
</workbook>
</file>

<file path=xl/calcChain.xml><?xml version="1.0" encoding="utf-8"?>
<calcChain xmlns="http://schemas.openxmlformats.org/spreadsheetml/2006/main">
  <c r="D2" i="1" l="1"/>
  <c r="AB6" i="1"/>
  <c r="AF5" i="1" s="1"/>
  <c r="AG5" i="1" s="1"/>
  <c r="AC6" i="1"/>
  <c r="AD6" i="1"/>
  <c r="AE6" i="1"/>
  <c r="AG6" i="1"/>
  <c r="AH6" i="1"/>
  <c r="AB7" i="1"/>
  <c r="AC7" i="1"/>
  <c r="AB8" i="1"/>
  <c r="AC8" i="1" s="1"/>
  <c r="AH45" i="1" s="1"/>
  <c r="AI45" i="1" s="1"/>
  <c r="AA11" i="1"/>
  <c r="A11" i="1" s="1"/>
  <c r="AB11" i="1"/>
  <c r="AC11" i="1"/>
  <c r="AD11" i="1"/>
  <c r="AE11" i="1"/>
  <c r="AG11" i="1"/>
  <c r="A12" i="1"/>
  <c r="AA12" i="1"/>
  <c r="AB12" i="1"/>
  <c r="AC12" i="1"/>
  <c r="AD12" i="1"/>
  <c r="AE12" i="1"/>
  <c r="AG12" i="1"/>
  <c r="A13" i="1"/>
  <c r="AA13" i="1"/>
  <c r="AB13" i="1"/>
  <c r="AC13" i="1"/>
  <c r="AD13" i="1"/>
  <c r="AE13" i="1"/>
  <c r="AG13" i="1"/>
  <c r="A14" i="1"/>
  <c r="AA14" i="1"/>
  <c r="AB14" i="1"/>
  <c r="AC14" i="1"/>
  <c r="AD14" i="1"/>
  <c r="AE14" i="1"/>
  <c r="AG14" i="1"/>
  <c r="A15" i="1"/>
  <c r="AA15" i="1"/>
  <c r="AB15" i="1"/>
  <c r="AC15" i="1"/>
  <c r="AD15" i="1"/>
  <c r="AE15" i="1"/>
  <c r="AG15" i="1"/>
  <c r="A16" i="1"/>
  <c r="AA16" i="1"/>
  <c r="AB16" i="1"/>
  <c r="AC16" i="1"/>
  <c r="AD16" i="1"/>
  <c r="AE16" i="1"/>
  <c r="AG16" i="1"/>
  <c r="A17" i="1"/>
  <c r="AA17" i="1"/>
  <c r="AB17" i="1"/>
  <c r="AC17" i="1"/>
  <c r="AD17" i="1"/>
  <c r="AE17" i="1"/>
  <c r="AG17" i="1"/>
  <c r="A18" i="1"/>
  <c r="AA18" i="1"/>
  <c r="AB18" i="1"/>
  <c r="AC18" i="1"/>
  <c r="AD18" i="1"/>
  <c r="AE18" i="1"/>
  <c r="AG18" i="1"/>
  <c r="A19" i="1"/>
  <c r="AA19" i="1"/>
  <c r="AB19" i="1"/>
  <c r="AC19" i="1"/>
  <c r="AD19" i="1"/>
  <c r="AE19" i="1"/>
  <c r="AG19" i="1"/>
  <c r="A20" i="1"/>
  <c r="AA20" i="1"/>
  <c r="AB20" i="1"/>
  <c r="AC20" i="1"/>
  <c r="AD20" i="1"/>
  <c r="AE20" i="1"/>
  <c r="AG20" i="1"/>
  <c r="A21" i="1"/>
  <c r="AA21" i="1"/>
  <c r="AB21" i="1"/>
  <c r="AC21" i="1"/>
  <c r="AD21" i="1"/>
  <c r="AE21" i="1"/>
  <c r="AG21" i="1"/>
  <c r="A22" i="1"/>
  <c r="AA22" i="1"/>
  <c r="AB22" i="1"/>
  <c r="AC22" i="1"/>
  <c r="AD22" i="1"/>
  <c r="AE22" i="1"/>
  <c r="AG22" i="1"/>
  <c r="A23" i="1"/>
  <c r="AA23" i="1"/>
  <c r="AB23" i="1"/>
  <c r="AC23" i="1"/>
  <c r="AD23" i="1"/>
  <c r="AE23" i="1"/>
  <c r="AG23" i="1"/>
  <c r="A24" i="1"/>
  <c r="AA24" i="1"/>
  <c r="AB24" i="1"/>
  <c r="AC24" i="1"/>
  <c r="AD24" i="1"/>
  <c r="AE24" i="1"/>
  <c r="AG24" i="1"/>
  <c r="AA25" i="1"/>
  <c r="A25" i="1" s="1"/>
  <c r="AB25" i="1"/>
  <c r="AC25" i="1"/>
  <c r="AD25" i="1"/>
  <c r="AE25" i="1"/>
  <c r="AG25" i="1"/>
  <c r="AA26" i="1"/>
  <c r="A26" i="1" s="1"/>
  <c r="AB26" i="1"/>
  <c r="AC26" i="1"/>
  <c r="AD26" i="1"/>
  <c r="AE26" i="1"/>
  <c r="AG26" i="1"/>
  <c r="AA27" i="1"/>
  <c r="A27" i="1" s="1"/>
  <c r="AB27" i="1"/>
  <c r="AC27" i="1"/>
  <c r="AD27" i="1"/>
  <c r="AE27" i="1"/>
  <c r="AG27" i="1"/>
  <c r="A28" i="1"/>
  <c r="AA28" i="1"/>
  <c r="AB28" i="1"/>
  <c r="AC28" i="1"/>
  <c r="AD28" i="1"/>
  <c r="AE28" i="1"/>
  <c r="AG28" i="1"/>
  <c r="AA29" i="1"/>
  <c r="A29" i="1" s="1"/>
  <c r="AB29" i="1"/>
  <c r="AC29" i="1"/>
  <c r="AD29" i="1"/>
  <c r="AE29" i="1"/>
  <c r="AG29" i="1"/>
  <c r="AA30" i="1"/>
  <c r="A30" i="1" s="1"/>
  <c r="AB30" i="1"/>
  <c r="AC30" i="1"/>
  <c r="AD30" i="1"/>
  <c r="AE30" i="1"/>
  <c r="AG30" i="1"/>
  <c r="AA31" i="1"/>
  <c r="A31" i="1" s="1"/>
  <c r="AB31" i="1"/>
  <c r="AC31" i="1"/>
  <c r="AD31" i="1"/>
  <c r="AE31" i="1"/>
  <c r="AG31" i="1"/>
  <c r="AA32" i="1"/>
  <c r="A32" i="1" s="1"/>
  <c r="AB32" i="1"/>
  <c r="AC32" i="1"/>
  <c r="AD32" i="1"/>
  <c r="AE32" i="1"/>
  <c r="AG32" i="1"/>
  <c r="AA33" i="1"/>
  <c r="A33" i="1" s="1"/>
  <c r="AB33" i="1"/>
  <c r="AC33" i="1"/>
  <c r="AD33" i="1"/>
  <c r="AE33" i="1"/>
  <c r="AG33" i="1"/>
  <c r="A34" i="1"/>
  <c r="AA34" i="1"/>
  <c r="AB34" i="1"/>
  <c r="AC34" i="1"/>
  <c r="AD34" i="1"/>
  <c r="AE34" i="1"/>
  <c r="AG34" i="1"/>
  <c r="AA35" i="1"/>
  <c r="A35" i="1" s="1"/>
  <c r="AB35" i="1"/>
  <c r="AC35" i="1"/>
  <c r="AD35" i="1"/>
  <c r="AE35" i="1"/>
  <c r="AG35" i="1"/>
  <c r="AA36" i="1"/>
  <c r="A36" i="1" s="1"/>
  <c r="AB36" i="1"/>
  <c r="AC36" i="1"/>
  <c r="AD36" i="1"/>
  <c r="AE36" i="1"/>
  <c r="AG36" i="1"/>
  <c r="AA37" i="1"/>
  <c r="A37" i="1" s="1"/>
  <c r="AB37" i="1"/>
  <c r="AC37" i="1"/>
  <c r="AD37" i="1"/>
  <c r="AE37" i="1"/>
  <c r="AG37" i="1"/>
  <c r="AA38" i="1"/>
  <c r="A38" i="1" s="1"/>
  <c r="AB38" i="1"/>
  <c r="AC38" i="1"/>
  <c r="AD38" i="1"/>
  <c r="AE38" i="1"/>
  <c r="AG38" i="1"/>
  <c r="A39" i="1"/>
  <c r="AA39" i="1"/>
  <c r="AB39" i="1"/>
  <c r="AC39" i="1"/>
  <c r="AD39" i="1"/>
  <c r="AE39" i="1"/>
  <c r="AG39" i="1"/>
  <c r="AA40" i="1"/>
  <c r="A40" i="1" s="1"/>
  <c r="AB40" i="1"/>
  <c r="AC40" i="1"/>
  <c r="AD40" i="1"/>
  <c r="AE40" i="1"/>
  <c r="AG40" i="1"/>
  <c r="A41" i="1"/>
  <c r="AA41" i="1"/>
  <c r="AB41" i="1"/>
  <c r="AC41" i="1"/>
  <c r="AD41" i="1"/>
  <c r="AE41" i="1"/>
  <c r="AG41" i="1"/>
  <c r="AA42" i="1"/>
  <c r="A42" i="1" s="1"/>
  <c r="AB42" i="1"/>
  <c r="AC42" i="1"/>
  <c r="AD42" i="1"/>
  <c r="AE42" i="1"/>
  <c r="AG42" i="1"/>
  <c r="A43" i="1"/>
  <c r="AA43" i="1"/>
  <c r="AB43" i="1"/>
  <c r="AC43" i="1"/>
  <c r="AD43" i="1"/>
  <c r="AE43" i="1"/>
  <c r="AG43" i="1"/>
  <c r="AA44" i="1"/>
  <c r="A44" i="1" s="1"/>
  <c r="AB44" i="1"/>
  <c r="AC44" i="1"/>
  <c r="AD44" i="1"/>
  <c r="AE44" i="1"/>
  <c r="AG44" i="1"/>
  <c r="A45" i="1"/>
  <c r="AA45" i="1"/>
  <c r="AB45" i="1"/>
  <c r="AC45" i="1"/>
  <c r="AD45" i="1"/>
  <c r="AE45" i="1"/>
  <c r="AG45" i="1"/>
  <c r="AN45" i="1" l="1"/>
  <c r="AP45" i="1" s="1"/>
  <c r="AJ45" i="1"/>
  <c r="AK45" i="1" s="1"/>
  <c r="AM45" i="1"/>
  <c r="AO45" i="1" s="1"/>
  <c r="AH12" i="1"/>
  <c r="AI12" i="1" s="1"/>
  <c r="AH13" i="1"/>
  <c r="AI13" i="1" s="1"/>
  <c r="AH14" i="1"/>
  <c r="AI14" i="1" s="1"/>
  <c r="AH15" i="1"/>
  <c r="AI15" i="1" s="1"/>
  <c r="AH16" i="1"/>
  <c r="AI16" i="1" s="1"/>
  <c r="AH17" i="1"/>
  <c r="AI17" i="1" s="1"/>
  <c r="AH18" i="1"/>
  <c r="AI18" i="1" s="1"/>
  <c r="AH19" i="1"/>
  <c r="AI19" i="1" s="1"/>
  <c r="AH20" i="1"/>
  <c r="AI20" i="1" s="1"/>
  <c r="AH21" i="1"/>
  <c r="AI21" i="1" s="1"/>
  <c r="AH22" i="1"/>
  <c r="AI22" i="1" s="1"/>
  <c r="AH23" i="1"/>
  <c r="AI23" i="1" s="1"/>
  <c r="AH24" i="1"/>
  <c r="AI24" i="1" s="1"/>
  <c r="AH25" i="1"/>
  <c r="AI25" i="1" s="1"/>
  <c r="AH26" i="1"/>
  <c r="AI26" i="1" s="1"/>
  <c r="AH27" i="1"/>
  <c r="AI27" i="1" s="1"/>
  <c r="AH28" i="1"/>
  <c r="AI28" i="1" s="1"/>
  <c r="AH29" i="1"/>
  <c r="AI29" i="1" s="1"/>
  <c r="AH30" i="1"/>
  <c r="AI30" i="1" s="1"/>
  <c r="AH31" i="1"/>
  <c r="AI31" i="1" s="1"/>
  <c r="AH32" i="1"/>
  <c r="AI32" i="1" s="1"/>
  <c r="AH33" i="1"/>
  <c r="AI33" i="1" s="1"/>
  <c r="AH34" i="1"/>
  <c r="AI34" i="1" s="1"/>
  <c r="AH35" i="1"/>
  <c r="AI35" i="1" s="1"/>
  <c r="AH36" i="1"/>
  <c r="AI36" i="1" s="1"/>
  <c r="AH37" i="1"/>
  <c r="AI37" i="1" s="1"/>
  <c r="AH38" i="1"/>
  <c r="AI38" i="1" s="1"/>
  <c r="AH39" i="1"/>
  <c r="AI39" i="1" s="1"/>
  <c r="AH40" i="1"/>
  <c r="AI40" i="1" s="1"/>
  <c r="AH41" i="1"/>
  <c r="AI41" i="1" s="1"/>
  <c r="AH42" i="1"/>
  <c r="AI42" i="1" s="1"/>
  <c r="AH43" i="1"/>
  <c r="AI43" i="1" s="1"/>
  <c r="AH44" i="1"/>
  <c r="AI44" i="1" s="1"/>
  <c r="AH11" i="1"/>
  <c r="D8" i="1"/>
  <c r="AF6" i="1"/>
  <c r="AJ30" i="1" l="1"/>
  <c r="AK30" i="1"/>
  <c r="AL30" i="1" s="1"/>
  <c r="AM30" i="1"/>
  <c r="AO30" i="1" s="1"/>
  <c r="AN30" i="1"/>
  <c r="AP30" i="1" s="1"/>
  <c r="AJ18" i="1"/>
  <c r="AK18" i="1" s="1"/>
  <c r="AM18" i="1"/>
  <c r="AO18" i="1" s="1"/>
  <c r="AN18" i="1"/>
  <c r="AP18" i="1" s="1"/>
  <c r="AJ17" i="1"/>
  <c r="AL17" i="1" s="1"/>
  <c r="AK17" i="1"/>
  <c r="AM17" i="1"/>
  <c r="AO17" i="1" s="1"/>
  <c r="AN17" i="1"/>
  <c r="AP17" i="1" s="1"/>
  <c r="AJ28" i="1"/>
  <c r="AK28" i="1"/>
  <c r="AL28" i="1"/>
  <c r="AM28" i="1"/>
  <c r="AO28" i="1" s="1"/>
  <c r="AN28" i="1"/>
  <c r="AP28" i="1" s="1"/>
  <c r="AK39" i="1"/>
  <c r="AL39" i="1" s="1"/>
  <c r="AM39" i="1"/>
  <c r="AO39" i="1" s="1"/>
  <c r="AN39" i="1"/>
  <c r="AP39" i="1" s="1"/>
  <c r="AJ39" i="1"/>
  <c r="AN15" i="1"/>
  <c r="AP15" i="1" s="1"/>
  <c r="AJ15" i="1"/>
  <c r="AK15" i="1"/>
  <c r="AL15" i="1"/>
  <c r="AM15" i="1"/>
  <c r="AO15" i="1" s="1"/>
  <c r="AK41" i="1"/>
  <c r="AJ41" i="1"/>
  <c r="AL41" i="1"/>
  <c r="AM41" i="1"/>
  <c r="AO41" i="1" s="1"/>
  <c r="AN41" i="1"/>
  <c r="AP41" i="1" s="1"/>
  <c r="AK40" i="1"/>
  <c r="AL40" i="1" s="1"/>
  <c r="AJ40" i="1"/>
  <c r="AM40" i="1"/>
  <c r="AO40" i="1" s="1"/>
  <c r="AN40" i="1"/>
  <c r="AP40" i="1" s="1"/>
  <c r="AJ16" i="1"/>
  <c r="AL16" i="1" s="1"/>
  <c r="AK16" i="1"/>
  <c r="AM16" i="1"/>
  <c r="AO16" i="1" s="1"/>
  <c r="AN16" i="1"/>
  <c r="AP16" i="1" s="1"/>
  <c r="AJ27" i="1"/>
  <c r="AK27" i="1"/>
  <c r="AL27" i="1"/>
  <c r="AM27" i="1"/>
  <c r="AO27" i="1" s="1"/>
  <c r="AN27" i="1"/>
  <c r="AP27" i="1" s="1"/>
  <c r="AJ38" i="1"/>
  <c r="AK38" i="1" s="1"/>
  <c r="AL38" i="1" s="1"/>
  <c r="AN38" i="1"/>
  <c r="AP38" i="1" s="1"/>
  <c r="AM38" i="1"/>
  <c r="AO38" i="1" s="1"/>
  <c r="AJ26" i="1"/>
  <c r="AK26" i="1"/>
  <c r="AL26" i="1" s="1"/>
  <c r="AM26" i="1"/>
  <c r="AO26" i="1" s="1"/>
  <c r="AN26" i="1"/>
  <c r="AP26" i="1" s="1"/>
  <c r="AN14" i="1"/>
  <c r="AP14" i="1" s="1"/>
  <c r="AJ14" i="1"/>
  <c r="AK14" i="1" s="1"/>
  <c r="AL14" i="1" s="1"/>
  <c r="AM14" i="1"/>
  <c r="AO14" i="1" s="1"/>
  <c r="AJ29" i="1"/>
  <c r="AK29" i="1" s="1"/>
  <c r="AM29" i="1"/>
  <c r="AO29" i="1" s="1"/>
  <c r="AN29" i="1"/>
  <c r="AP29" i="1" s="1"/>
  <c r="AJ37" i="1"/>
  <c r="AM37" i="1"/>
  <c r="AO37" i="1" s="1"/>
  <c r="AN37" i="1"/>
  <c r="AP37" i="1" s="1"/>
  <c r="AJ25" i="1"/>
  <c r="AL25" i="1" s="1"/>
  <c r="AK25" i="1"/>
  <c r="AM25" i="1"/>
  <c r="AO25" i="1" s="1"/>
  <c r="AN25" i="1"/>
  <c r="AP25" i="1" s="1"/>
  <c r="AN13" i="1"/>
  <c r="AP13" i="1" s="1"/>
  <c r="AJ13" i="1"/>
  <c r="AK13" i="1"/>
  <c r="AL13" i="1"/>
  <c r="AM13" i="1"/>
  <c r="AO13" i="1" s="1"/>
  <c r="AJ36" i="1"/>
  <c r="AK36" i="1" s="1"/>
  <c r="AL36" i="1" s="1"/>
  <c r="AM36" i="1"/>
  <c r="AO36" i="1" s="1"/>
  <c r="AN36" i="1"/>
  <c r="AP36" i="1" s="1"/>
  <c r="K7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11" i="1"/>
  <c r="H7" i="1"/>
  <c r="I7" i="1" s="1"/>
  <c r="J7" i="1" s="1"/>
  <c r="AF40" i="1"/>
  <c r="AF42" i="1"/>
  <c r="AF44" i="1"/>
  <c r="AF41" i="1"/>
  <c r="AF43" i="1"/>
  <c r="AF45" i="1"/>
  <c r="AJ35" i="1"/>
  <c r="AL35" i="1" s="1"/>
  <c r="AK35" i="1"/>
  <c r="AM35" i="1"/>
  <c r="AO35" i="1" s="1"/>
  <c r="AN35" i="1"/>
  <c r="AP35" i="1" s="1"/>
  <c r="AJ23" i="1"/>
  <c r="AK23" i="1"/>
  <c r="AM23" i="1"/>
  <c r="AO23" i="1" s="1"/>
  <c r="AL23" i="1"/>
  <c r="AN23" i="1"/>
  <c r="AP23" i="1" s="1"/>
  <c r="AJ24" i="1"/>
  <c r="AK24" i="1"/>
  <c r="AL24" i="1" s="1"/>
  <c r="AM24" i="1"/>
  <c r="AO24" i="1" s="1"/>
  <c r="AN24" i="1"/>
  <c r="AP24" i="1" s="1"/>
  <c r="AN12" i="1"/>
  <c r="AP12" i="1" s="1"/>
  <c r="AJ12" i="1"/>
  <c r="AK12" i="1" s="1"/>
  <c r="AL12" i="1" s="1"/>
  <c r="AM12" i="1"/>
  <c r="AO12" i="1" s="1"/>
  <c r="AJ34" i="1"/>
  <c r="AK34" i="1" s="1"/>
  <c r="AM34" i="1"/>
  <c r="AO34" i="1" s="1"/>
  <c r="AN34" i="1"/>
  <c r="AP34" i="1" s="1"/>
  <c r="AL45" i="1"/>
  <c r="AJ32" i="1"/>
  <c r="AK32" i="1" s="1"/>
  <c r="AM32" i="1"/>
  <c r="AO32" i="1" s="1"/>
  <c r="AN32" i="1"/>
  <c r="AP32" i="1" s="1"/>
  <c r="AJ20" i="1"/>
  <c r="AK20" i="1"/>
  <c r="AL20" i="1" s="1"/>
  <c r="AM20" i="1"/>
  <c r="AO20" i="1" s="1"/>
  <c r="AN20" i="1"/>
  <c r="AP20" i="1" s="1"/>
  <c r="AJ42" i="1"/>
  <c r="AK42" i="1" s="1"/>
  <c r="AL42" i="1" s="1"/>
  <c r="AM42" i="1"/>
  <c r="AO42" i="1" s="1"/>
  <c r="AN42" i="1"/>
  <c r="AP42" i="1" s="1"/>
  <c r="AJ22" i="1"/>
  <c r="AK22" i="1"/>
  <c r="AM22" i="1"/>
  <c r="AO22" i="1" s="1"/>
  <c r="AL22" i="1"/>
  <c r="AN22" i="1"/>
  <c r="AP22" i="1" s="1"/>
  <c r="AN11" i="1"/>
  <c r="AI11" i="1"/>
  <c r="AJ33" i="1"/>
  <c r="AK33" i="1"/>
  <c r="AL33" i="1"/>
  <c r="AM33" i="1"/>
  <c r="AO33" i="1" s="1"/>
  <c r="AN33" i="1"/>
  <c r="AP33" i="1" s="1"/>
  <c r="AJ21" i="1"/>
  <c r="AK21" i="1"/>
  <c r="AM21" i="1"/>
  <c r="AO21" i="1" s="1"/>
  <c r="AN21" i="1"/>
  <c r="AP21" i="1" s="1"/>
  <c r="AL21" i="1"/>
  <c r="AJ44" i="1"/>
  <c r="AK44" i="1" s="1"/>
  <c r="AM44" i="1"/>
  <c r="AO44" i="1" s="1"/>
  <c r="AN44" i="1"/>
  <c r="AP44" i="1" s="1"/>
  <c r="AM43" i="1"/>
  <c r="AO43" i="1" s="1"/>
  <c r="AN43" i="1"/>
  <c r="AP43" i="1" s="1"/>
  <c r="AJ43" i="1"/>
  <c r="AK43" i="1" s="1"/>
  <c r="AJ31" i="1"/>
  <c r="AK31" i="1" s="1"/>
  <c r="AM31" i="1"/>
  <c r="AO31" i="1" s="1"/>
  <c r="AN31" i="1"/>
  <c r="AP31" i="1" s="1"/>
  <c r="AJ19" i="1"/>
  <c r="AL19" i="1" s="1"/>
  <c r="AK19" i="1"/>
  <c r="AM19" i="1"/>
  <c r="AO19" i="1" s="1"/>
  <c r="AN19" i="1"/>
  <c r="AP19" i="1" s="1"/>
  <c r="H26" i="1" l="1"/>
  <c r="J26" i="1"/>
  <c r="K26" i="1"/>
  <c r="L26" i="1"/>
  <c r="M26" i="1"/>
  <c r="I26" i="1"/>
  <c r="N26" i="1"/>
  <c r="H14" i="1"/>
  <c r="J14" i="1"/>
  <c r="K14" i="1"/>
  <c r="L14" i="1"/>
  <c r="M14" i="1"/>
  <c r="N14" i="1"/>
  <c r="I14" i="1"/>
  <c r="AK37" i="1"/>
  <c r="AL37" i="1" s="1"/>
  <c r="H38" i="1"/>
  <c r="J38" i="1"/>
  <c r="K38" i="1"/>
  <c r="M38" i="1"/>
  <c r="L38" i="1"/>
  <c r="I38" i="1"/>
  <c r="N38" i="1"/>
  <c r="AL31" i="1"/>
  <c r="AL44" i="1"/>
  <c r="H37" i="1"/>
  <c r="J37" i="1"/>
  <c r="K37" i="1"/>
  <c r="M37" i="1"/>
  <c r="I37" i="1"/>
  <c r="L37" i="1"/>
  <c r="N37" i="1"/>
  <c r="H25" i="1"/>
  <c r="J25" i="1"/>
  <c r="K25" i="1"/>
  <c r="L25" i="1"/>
  <c r="M25" i="1"/>
  <c r="I25" i="1"/>
  <c r="N25" i="1"/>
  <c r="H13" i="1"/>
  <c r="J13" i="1"/>
  <c r="K13" i="1"/>
  <c r="L13" i="1"/>
  <c r="M13" i="1"/>
  <c r="N13" i="1"/>
  <c r="I13" i="1"/>
  <c r="H36" i="1"/>
  <c r="J36" i="1"/>
  <c r="K36" i="1"/>
  <c r="L36" i="1"/>
  <c r="M36" i="1"/>
  <c r="I36" i="1"/>
  <c r="N36" i="1"/>
  <c r="AL34" i="1"/>
  <c r="J43" i="1"/>
  <c r="K43" i="1"/>
  <c r="M43" i="1"/>
  <c r="H43" i="1"/>
  <c r="N43" i="1"/>
  <c r="I43" i="1"/>
  <c r="L43" i="1"/>
  <c r="H35" i="1"/>
  <c r="J35" i="1"/>
  <c r="K35" i="1"/>
  <c r="L35" i="1"/>
  <c r="M35" i="1"/>
  <c r="N35" i="1"/>
  <c r="I35" i="1"/>
  <c r="H23" i="1"/>
  <c r="J23" i="1"/>
  <c r="K23" i="1"/>
  <c r="L23" i="1"/>
  <c r="M23" i="1"/>
  <c r="I23" i="1"/>
  <c r="N23" i="1"/>
  <c r="AL29" i="1"/>
  <c r="H15" i="1"/>
  <c r="J15" i="1"/>
  <c r="K15" i="1"/>
  <c r="L15" i="1"/>
  <c r="M15" i="1"/>
  <c r="N15" i="1"/>
  <c r="I15" i="1"/>
  <c r="AL18" i="1"/>
  <c r="J41" i="1"/>
  <c r="K41" i="1"/>
  <c r="M41" i="1"/>
  <c r="N41" i="1"/>
  <c r="H41" i="1"/>
  <c r="I41" i="1"/>
  <c r="L41" i="1"/>
  <c r="H34" i="1"/>
  <c r="J34" i="1"/>
  <c r="K34" i="1"/>
  <c r="L34" i="1"/>
  <c r="M34" i="1"/>
  <c r="I34" i="1"/>
  <c r="N34" i="1"/>
  <c r="H22" i="1"/>
  <c r="J22" i="1"/>
  <c r="K22" i="1"/>
  <c r="L22" i="1"/>
  <c r="M22" i="1"/>
  <c r="I22" i="1"/>
  <c r="N22" i="1"/>
  <c r="AM11" i="1"/>
  <c r="K11" i="1" s="1"/>
  <c r="AJ11" i="1"/>
  <c r="AK11" i="1" s="1"/>
  <c r="I11" i="1" s="1"/>
  <c r="H21" i="1"/>
  <c r="J21" i="1"/>
  <c r="K21" i="1"/>
  <c r="L21" i="1"/>
  <c r="M21" i="1"/>
  <c r="I21" i="1"/>
  <c r="N21" i="1"/>
  <c r="J42" i="1"/>
  <c r="K42" i="1"/>
  <c r="M42" i="1"/>
  <c r="H42" i="1"/>
  <c r="I42" i="1"/>
  <c r="L42" i="1"/>
  <c r="N42" i="1"/>
  <c r="H32" i="1"/>
  <c r="J32" i="1"/>
  <c r="K32" i="1"/>
  <c r="L32" i="1"/>
  <c r="M32" i="1"/>
  <c r="I32" i="1"/>
  <c r="N32" i="1"/>
  <c r="H20" i="1"/>
  <c r="J20" i="1"/>
  <c r="K20" i="1"/>
  <c r="L20" i="1"/>
  <c r="M20" i="1"/>
  <c r="I20" i="1"/>
  <c r="N20" i="1"/>
  <c r="H27" i="1"/>
  <c r="J27" i="1"/>
  <c r="K27" i="1"/>
  <c r="L27" i="1"/>
  <c r="M27" i="1"/>
  <c r="N27" i="1"/>
  <c r="I27" i="1"/>
  <c r="H33" i="1"/>
  <c r="J33" i="1"/>
  <c r="K33" i="1"/>
  <c r="L33" i="1"/>
  <c r="M33" i="1"/>
  <c r="I33" i="1"/>
  <c r="N33" i="1"/>
  <c r="J40" i="1"/>
  <c r="K40" i="1"/>
  <c r="M40" i="1"/>
  <c r="H40" i="1"/>
  <c r="I40" i="1"/>
  <c r="L40" i="1"/>
  <c r="N40" i="1"/>
  <c r="H31" i="1"/>
  <c r="J31" i="1"/>
  <c r="K31" i="1"/>
  <c r="L31" i="1"/>
  <c r="M31" i="1"/>
  <c r="I31" i="1"/>
  <c r="N31" i="1"/>
  <c r="H19" i="1"/>
  <c r="J19" i="1"/>
  <c r="K19" i="1"/>
  <c r="L19" i="1"/>
  <c r="M19" i="1"/>
  <c r="I19" i="1"/>
  <c r="N19" i="1"/>
  <c r="H12" i="1"/>
  <c r="J12" i="1"/>
  <c r="K12" i="1"/>
  <c r="L12" i="1"/>
  <c r="M12" i="1"/>
  <c r="N12" i="1"/>
  <c r="I12" i="1"/>
  <c r="H30" i="1"/>
  <c r="J30" i="1"/>
  <c r="K30" i="1"/>
  <c r="L30" i="1"/>
  <c r="M30" i="1"/>
  <c r="I30" i="1"/>
  <c r="N30" i="1"/>
  <c r="H18" i="1"/>
  <c r="J18" i="1"/>
  <c r="K18" i="1"/>
  <c r="L18" i="1"/>
  <c r="M18" i="1"/>
  <c r="N18" i="1"/>
  <c r="I18" i="1"/>
  <c r="J45" i="1"/>
  <c r="K45" i="1"/>
  <c r="M45" i="1"/>
  <c r="N45" i="1"/>
  <c r="I45" i="1"/>
  <c r="L45" i="1"/>
  <c r="H45" i="1"/>
  <c r="J44" i="1"/>
  <c r="K44" i="1"/>
  <c r="M44" i="1"/>
  <c r="H44" i="1"/>
  <c r="I44" i="1"/>
  <c r="L44" i="1"/>
  <c r="N44" i="1"/>
  <c r="AL32" i="1"/>
  <c r="H29" i="1"/>
  <c r="J29" i="1"/>
  <c r="K29" i="1"/>
  <c r="L29" i="1"/>
  <c r="M29" i="1"/>
  <c r="N29" i="1"/>
  <c r="I29" i="1"/>
  <c r="H17" i="1"/>
  <c r="J17" i="1"/>
  <c r="K17" i="1"/>
  <c r="L17" i="1"/>
  <c r="M17" i="1"/>
  <c r="N17" i="1"/>
  <c r="I17" i="1"/>
  <c r="H39" i="1"/>
  <c r="J39" i="1"/>
  <c r="K39" i="1"/>
  <c r="M39" i="1"/>
  <c r="L39" i="1"/>
  <c r="N39" i="1"/>
  <c r="I39" i="1"/>
  <c r="H24" i="1"/>
  <c r="J24" i="1"/>
  <c r="K24" i="1"/>
  <c r="L24" i="1"/>
  <c r="M24" i="1"/>
  <c r="I24" i="1"/>
  <c r="N24" i="1"/>
  <c r="AL43" i="1"/>
  <c r="L11" i="1"/>
  <c r="H28" i="1"/>
  <c r="J28" i="1"/>
  <c r="K28" i="1"/>
  <c r="L28" i="1"/>
  <c r="M28" i="1"/>
  <c r="I28" i="1"/>
  <c r="N28" i="1"/>
  <c r="H16" i="1"/>
  <c r="J16" i="1"/>
  <c r="K16" i="1"/>
  <c r="L16" i="1"/>
  <c r="M16" i="1"/>
  <c r="N16" i="1"/>
  <c r="I16" i="1"/>
  <c r="AL11" i="1" l="1"/>
  <c r="J11" i="1" s="1"/>
  <c r="H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asakaze</author>
  </authors>
  <commentList>
    <comment ref="D3" authorId="0" shapeId="0" xr:uid="{00000000-0006-0000-0000-000001000000}">
      <text>
        <r>
          <rPr>
            <sz val="10"/>
            <color indexed="81"/>
            <rFont val="ＭＳ Ｐゴシック"/>
            <family val="3"/>
            <charset val="128"/>
          </rPr>
          <t>現場名などを入力します。</t>
        </r>
      </text>
    </comment>
    <comment ref="G6" authorId="0" shapeId="0" xr:uid="{00000000-0006-0000-0000-000002000000}">
      <text>
        <r>
          <rPr>
            <sz val="10"/>
            <color indexed="81"/>
            <rFont val="ＭＳ Ｐゴシック"/>
            <family val="3"/>
            <charset val="128"/>
          </rPr>
          <t>器械点の座標を入力します。</t>
        </r>
      </text>
    </comment>
    <comment ref="M6" authorId="0" shapeId="0" xr:uid="{00000000-0006-0000-0000-000003000000}">
      <text>
        <r>
          <rPr>
            <sz val="10"/>
            <color indexed="81"/>
            <rFont val="ＭＳ Ｐゴシック"/>
            <family val="3"/>
            <charset val="128"/>
          </rPr>
          <t>「０」を入力すると「放射計算」、「１」を入力すると「連続計算」をします。</t>
        </r>
      </text>
    </comment>
    <comment ref="G7" authorId="0" shapeId="0" xr:uid="{00000000-0006-0000-0000-000004000000}">
      <text>
        <r>
          <rPr>
            <sz val="10"/>
            <color indexed="81"/>
            <rFont val="ＭＳ Ｐゴシック"/>
            <family val="3"/>
            <charset val="128"/>
          </rPr>
          <t>バック点の座標を入六します。</t>
        </r>
      </text>
    </comment>
    <comment ref="K7" authorId="0" shapeId="0" xr:uid="{00000000-0006-0000-0000-000005000000}">
      <text>
        <r>
          <rPr>
            <sz val="10"/>
            <color indexed="81"/>
            <rFont val="ＭＳ Ｐゴシック"/>
            <family val="3"/>
            <charset val="128"/>
          </rPr>
          <t>器械点からバック点までの方向角と距離が表示されます。</t>
        </r>
      </text>
    </comment>
    <comment ref="G11" authorId="0" shapeId="0" xr:uid="{00000000-0006-0000-0000-000006000000}">
      <text>
        <r>
          <rPr>
            <sz val="10"/>
            <color indexed="81"/>
            <rFont val="ＭＳ Ｐゴシック"/>
            <family val="3"/>
            <charset val="128"/>
          </rPr>
          <t xml:space="preserve">観測してきた夾角と距離を入力します。
</t>
        </r>
        <r>
          <rPr>
            <b/>
            <sz val="10"/>
            <color indexed="10"/>
            <rFont val="ＭＳ Ｐゴシック"/>
            <family val="3"/>
            <charset val="128"/>
          </rPr>
          <t>※連続計算の場合には、上から順番にすき間を空けないで入力してください。</t>
        </r>
      </text>
    </comment>
    <comment ref="A15" authorId="0" shapeId="0" xr:uid="{00000000-0006-0000-0000-000007000000}">
      <text>
        <r>
          <rPr>
            <sz val="10"/>
            <color indexed="81"/>
            <rFont val="ＭＳ Ｐゴシック"/>
            <family val="3"/>
            <charset val="128"/>
          </rPr>
          <t>入力したデータが不適切だった場合に「</t>
        </r>
        <r>
          <rPr>
            <sz val="10"/>
            <color indexed="10"/>
            <rFont val="ＭＳ Ｐゴシック"/>
            <family val="3"/>
            <charset val="128"/>
          </rPr>
          <t>★</t>
        </r>
        <r>
          <rPr>
            <sz val="10"/>
            <color indexed="81"/>
            <rFont val="ＭＳ Ｐゴシック"/>
            <family val="3"/>
            <charset val="128"/>
          </rPr>
          <t>」を表示します。</t>
        </r>
      </text>
    </comment>
  </commentList>
</comments>
</file>

<file path=xl/sharedStrings.xml><?xml version="1.0" encoding="utf-8"?>
<sst xmlns="http://schemas.openxmlformats.org/spreadsheetml/2006/main" count="41" uniqueCount="33">
  <si>
    <t>測点名</t>
  </si>
  <si>
    <t>測点名</t>
    <rPh sb="0" eb="2">
      <t>ソクテン</t>
    </rPh>
    <rPh sb="2" eb="3">
      <t>メイ</t>
    </rPh>
    <phoneticPr fontId="1"/>
  </si>
  <si>
    <t>方向角</t>
    <rPh sb="0" eb="2">
      <t>ホウコウ</t>
    </rPh>
    <rPh sb="2" eb="3">
      <t>カク</t>
    </rPh>
    <phoneticPr fontId="1"/>
  </si>
  <si>
    <t>後視点</t>
    <rPh sb="0" eb="1">
      <t>コウ</t>
    </rPh>
    <rPh sb="1" eb="2">
      <t>シ</t>
    </rPh>
    <rPh sb="2" eb="3">
      <t>テン</t>
    </rPh>
    <phoneticPr fontId="1"/>
  </si>
  <si>
    <t>座　　標</t>
    <rPh sb="0" eb="1">
      <t>ザ</t>
    </rPh>
    <rPh sb="3" eb="4">
      <t>シルベ</t>
    </rPh>
    <phoneticPr fontId="1"/>
  </si>
  <si>
    <t>夾　　角</t>
    <rPh sb="0" eb="1">
      <t>キョウ</t>
    </rPh>
    <rPh sb="3" eb="4">
      <t>カク</t>
    </rPh>
    <phoneticPr fontId="1"/>
  </si>
  <si>
    <t>計算タイプ</t>
    <rPh sb="0" eb="2">
      <t>ケイサン</t>
    </rPh>
    <phoneticPr fontId="1"/>
  </si>
  <si>
    <t>＜</t>
    <phoneticPr fontId="1"/>
  </si>
  <si>
    <t>＞</t>
    <phoneticPr fontId="1"/>
  </si>
  <si>
    <t>--</t>
    <phoneticPr fontId="1"/>
  </si>
  <si>
    <t>Ｘ</t>
    <phoneticPr fontId="1"/>
  </si>
  <si>
    <t>Ｙ</t>
    <phoneticPr fontId="1"/>
  </si>
  <si>
    <t>放射：０ 連続：１</t>
    <rPh sb="5" eb="7">
      <t>レンゾク</t>
    </rPh>
    <phoneticPr fontId="1"/>
  </si>
  <si>
    <t>器械点</t>
    <rPh sb="0" eb="2">
      <t>キカイ</t>
    </rPh>
    <rPh sb="2" eb="3">
      <t>テン</t>
    </rPh>
    <phoneticPr fontId="1"/>
  </si>
  <si>
    <t>距　離</t>
    <rPh sb="0" eb="1">
      <t>ヘダ</t>
    </rPh>
    <rPh sb="2" eb="3">
      <t>リ</t>
    </rPh>
    <phoneticPr fontId="1"/>
  </si>
  <si>
    <t>件　名</t>
    <rPh sb="0" eb="1">
      <t>ケン</t>
    </rPh>
    <rPh sb="2" eb="3">
      <t>メイ</t>
    </rPh>
    <phoneticPr fontId="1"/>
  </si>
  <si>
    <t>°</t>
    <phoneticPr fontId="1"/>
  </si>
  <si>
    <t>’</t>
    <phoneticPr fontId="1"/>
  </si>
  <si>
    <t>”</t>
    <phoneticPr fontId="1"/>
  </si>
  <si>
    <t>Ｘ</t>
    <phoneticPr fontId="1"/>
  </si>
  <si>
    <t>Ｙ</t>
    <phoneticPr fontId="1"/>
  </si>
  <si>
    <t>----</t>
    <phoneticPr fontId="1"/>
  </si>
  <si>
    <t>°</t>
    <phoneticPr fontId="1"/>
  </si>
  <si>
    <t>’</t>
    <phoneticPr fontId="1"/>
  </si>
  <si>
    <t>”</t>
    <phoneticPr fontId="1"/>
  </si>
  <si>
    <t>サンプルデータ１</t>
    <phoneticPr fontId="1"/>
  </si>
  <si>
    <t>T-01</t>
    <phoneticPr fontId="1"/>
  </si>
  <si>
    <t>T-02</t>
    <phoneticPr fontId="1"/>
  </si>
  <si>
    <t>B-001</t>
    <phoneticPr fontId="1"/>
  </si>
  <si>
    <t>B-002</t>
    <phoneticPr fontId="1"/>
  </si>
  <si>
    <t>B-003</t>
    <phoneticPr fontId="1"/>
  </si>
  <si>
    <t>B-004</t>
    <phoneticPr fontId="1"/>
  </si>
  <si>
    <t>※このシートで実際に計算できます。（入力項目欄：黄色、計算結果欄：緑色）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</si>
</sst>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_ "/>
    <numFmt numFmtId="177" formatCode="0_ "/>
    <numFmt numFmtId="178" formatCode="0.00_ "/>
  </numFmts>
  <fonts count="17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name val="ＭＳ Ｐゴシック"/>
      <charset val="128"/>
    </font>
    <font>
      <sz val="12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77">
    <border>
      <left/>
      <right/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74">
    <xf numFmtId="0" fontId="0" fillId="0" borderId="0" xfId="0"/>
    <xf numFmtId="0" fontId="3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176" fontId="3" fillId="0" borderId="0" xfId="0" applyNumberFormat="1" applyFont="1" applyAlignment="1" applyProtection="1">
      <alignment vertical="center"/>
      <protection hidden="1"/>
    </xf>
    <xf numFmtId="176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177" fontId="3" fillId="0" borderId="0" xfId="0" applyNumberFormat="1" applyFont="1" applyProtection="1">
      <protection hidden="1"/>
    </xf>
    <xf numFmtId="177" fontId="3" fillId="0" borderId="0" xfId="0" applyNumberFormat="1" applyFont="1" applyAlignment="1" applyProtection="1">
      <alignment horizontal="center"/>
      <protection hidden="1"/>
    </xf>
    <xf numFmtId="178" fontId="3" fillId="0" borderId="0" xfId="0" applyNumberFormat="1" applyFont="1" applyAlignment="1" applyProtection="1">
      <alignment horizontal="center"/>
      <protection hidden="1"/>
    </xf>
    <xf numFmtId="176" fontId="3" fillId="0" borderId="0" xfId="0" applyNumberFormat="1" applyFont="1" applyAlignment="1" applyProtection="1">
      <protection hidden="1"/>
    </xf>
    <xf numFmtId="0" fontId="7" fillId="0" borderId="0" xfId="0" applyFont="1" applyProtection="1">
      <protection hidden="1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3" fillId="0" borderId="0" xfId="0" applyFont="1" applyBorder="1" applyAlignment="1" applyProtection="1">
      <protection hidden="1"/>
    </xf>
    <xf numFmtId="176" fontId="3" fillId="0" borderId="0" xfId="0" applyNumberFormat="1" applyFont="1" applyBorder="1" applyAlignment="1" applyProtection="1">
      <protection hidden="1"/>
    </xf>
    <xf numFmtId="49" fontId="6" fillId="0" borderId="0" xfId="0" applyNumberFormat="1" applyFont="1" applyAlignment="1" applyProtection="1">
      <alignment horizontal="center" vertical="center"/>
      <protection hidden="1"/>
    </xf>
    <xf numFmtId="177" fontId="3" fillId="0" borderId="0" xfId="0" applyNumberFormat="1" applyFont="1" applyBorder="1" applyAlignment="1" applyProtection="1">
      <protection hidden="1"/>
    </xf>
    <xf numFmtId="49" fontId="6" fillId="0" borderId="0" xfId="0" applyNumberFormat="1" applyFont="1" applyProtection="1">
      <protection hidden="1"/>
    </xf>
    <xf numFmtId="0" fontId="4" fillId="0" borderId="17" xfId="0" applyFont="1" applyBorder="1" applyAlignment="1" applyProtection="1">
      <alignment horizontal="left" vertical="center"/>
      <protection hidden="1"/>
    </xf>
    <xf numFmtId="0" fontId="4" fillId="0" borderId="18" xfId="0" applyFont="1" applyBorder="1" applyAlignment="1" applyProtection="1">
      <alignment horizontal="left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49" fontId="8" fillId="0" borderId="0" xfId="1" applyNumberFormat="1" applyAlignment="1" applyProtection="1">
      <alignment vertical="center"/>
      <protection hidden="1"/>
    </xf>
    <xf numFmtId="0" fontId="8" fillId="0" borderId="0" xfId="1" applyAlignment="1" applyProtection="1"/>
    <xf numFmtId="0" fontId="0" fillId="0" borderId="0" xfId="0" applyAlignment="1"/>
    <xf numFmtId="0" fontId="14" fillId="0" borderId="0" xfId="0" applyFont="1" applyAlignment="1">
      <alignment vertical="center"/>
    </xf>
    <xf numFmtId="0" fontId="15" fillId="0" borderId="14" xfId="0" applyFont="1" applyBorder="1" applyAlignment="1" applyProtection="1">
      <alignment horizontal="center"/>
      <protection hidden="1"/>
    </xf>
    <xf numFmtId="0" fontId="4" fillId="0" borderId="14" xfId="0" applyFont="1" applyBorder="1" applyAlignment="1" applyProtection="1">
      <alignment horizontal="right"/>
      <protection hidden="1"/>
    </xf>
    <xf numFmtId="0" fontId="4" fillId="0" borderId="15" xfId="0" quotePrefix="1" applyFont="1" applyBorder="1" applyAlignment="1" applyProtection="1">
      <alignment horizontal="right"/>
      <protection hidden="1"/>
    </xf>
    <xf numFmtId="0" fontId="4" fillId="0" borderId="16" xfId="0" quotePrefix="1" applyFont="1" applyBorder="1" applyAlignment="1" applyProtection="1">
      <alignment horizontal="right"/>
      <protection hidden="1"/>
    </xf>
    <xf numFmtId="49" fontId="16" fillId="2" borderId="3" xfId="0" applyNumberFormat="1" applyFont="1" applyFill="1" applyBorder="1" applyAlignment="1" applyProtection="1">
      <alignment horizontal="left" vertical="center"/>
      <protection locked="0"/>
    </xf>
    <xf numFmtId="176" fontId="16" fillId="2" borderId="1" xfId="0" applyNumberFormat="1" applyFont="1" applyFill="1" applyBorder="1" applyAlignment="1" applyProtection="1">
      <alignment vertical="center"/>
      <protection locked="0"/>
    </xf>
    <xf numFmtId="177" fontId="4" fillId="0" borderId="1" xfId="0" quotePrefix="1" applyNumberFormat="1" applyFont="1" applyBorder="1" applyAlignment="1" applyProtection="1">
      <alignment horizontal="center" vertical="center"/>
      <protection hidden="1"/>
    </xf>
    <xf numFmtId="177" fontId="4" fillId="0" borderId="2" xfId="0" quotePrefix="1" applyNumberFormat="1" applyFont="1" applyBorder="1" applyAlignment="1" applyProtection="1">
      <alignment horizontal="center" vertical="center"/>
      <protection hidden="1"/>
    </xf>
    <xf numFmtId="177" fontId="4" fillId="0" borderId="3" xfId="0" quotePrefix="1" applyNumberFormat="1" applyFont="1" applyBorder="1" applyAlignment="1" applyProtection="1">
      <alignment horizontal="center" vertical="center"/>
      <protection hidden="1"/>
    </xf>
    <xf numFmtId="177" fontId="4" fillId="0" borderId="4" xfId="0" quotePrefix="1" applyNumberFormat="1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right"/>
      <protection hidden="1"/>
    </xf>
    <xf numFmtId="177" fontId="16" fillId="2" borderId="0" xfId="0" applyNumberFormat="1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Alignment="1" applyProtection="1">
      <alignment horizontal="left"/>
      <protection hidden="1"/>
    </xf>
    <xf numFmtId="49" fontId="16" fillId="2" borderId="19" xfId="0" applyNumberFormat="1" applyFont="1" applyFill="1" applyBorder="1" applyAlignment="1" applyProtection="1">
      <alignment horizontal="left" vertical="center"/>
      <protection locked="0"/>
    </xf>
    <xf numFmtId="176" fontId="16" fillId="2" borderId="20" xfId="0" applyNumberFormat="1" applyFont="1" applyFill="1" applyBorder="1" applyAlignment="1" applyProtection="1">
      <alignment vertical="center"/>
      <protection locked="0"/>
    </xf>
    <xf numFmtId="177" fontId="4" fillId="3" borderId="20" xfId="0" applyNumberFormat="1" applyFont="1" applyFill="1" applyBorder="1" applyAlignment="1" applyProtection="1">
      <alignment vertical="center"/>
      <protection hidden="1"/>
    </xf>
    <xf numFmtId="177" fontId="4" fillId="3" borderId="45" xfId="0" applyNumberFormat="1" applyFont="1" applyFill="1" applyBorder="1" applyAlignment="1" applyProtection="1">
      <alignment vertical="center"/>
      <protection hidden="1"/>
    </xf>
    <xf numFmtId="178" fontId="4" fillId="3" borderId="19" xfId="0" applyNumberFormat="1" applyFont="1" applyFill="1" applyBorder="1" applyAlignment="1" applyProtection="1">
      <alignment vertical="center"/>
      <protection hidden="1"/>
    </xf>
    <xf numFmtId="176" fontId="4" fillId="3" borderId="46" xfId="0" applyNumberFormat="1" applyFont="1" applyFill="1" applyBorder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49" fontId="4" fillId="0" borderId="0" xfId="0" applyNumberFormat="1" applyFont="1" applyProtection="1">
      <protection hidden="1"/>
    </xf>
    <xf numFmtId="0" fontId="4" fillId="0" borderId="12" xfId="0" applyFont="1" applyBorder="1" applyAlignment="1" applyProtection="1">
      <alignment vertical="center"/>
      <protection hidden="1"/>
    </xf>
    <xf numFmtId="0" fontId="15" fillId="0" borderId="14" xfId="0" applyFont="1" applyBorder="1" applyAlignment="1" applyProtection="1">
      <alignment horizontal="right"/>
      <protection hidden="1"/>
    </xf>
    <xf numFmtId="0" fontId="15" fillId="0" borderId="15" xfId="0" quotePrefix="1" applyFont="1" applyBorder="1" applyAlignment="1" applyProtection="1">
      <alignment horizontal="right"/>
      <protection hidden="1"/>
    </xf>
    <xf numFmtId="0" fontId="15" fillId="0" borderId="16" xfId="0" quotePrefix="1" applyFont="1" applyBorder="1" applyAlignment="1" applyProtection="1">
      <alignment horizontal="right"/>
      <protection hidden="1"/>
    </xf>
    <xf numFmtId="0" fontId="4" fillId="0" borderId="13" xfId="0" applyFont="1" applyBorder="1" applyAlignment="1" applyProtection="1">
      <alignment horizontal="center"/>
      <protection hidden="1"/>
    </xf>
    <xf numFmtId="0" fontId="4" fillId="0" borderId="6" xfId="0" applyFont="1" applyBorder="1" applyProtection="1">
      <protection hidden="1"/>
    </xf>
    <xf numFmtId="49" fontId="16" fillId="2" borderId="21" xfId="0" applyNumberFormat="1" applyFont="1" applyFill="1" applyBorder="1" applyProtection="1">
      <protection locked="0"/>
    </xf>
    <xf numFmtId="177" fontId="16" fillId="2" borderId="22" xfId="0" applyNumberFormat="1" applyFont="1" applyFill="1" applyBorder="1" applyAlignment="1" applyProtection="1">
      <protection locked="0"/>
    </xf>
    <xf numFmtId="177" fontId="16" fillId="2" borderId="23" xfId="0" applyNumberFormat="1" applyFont="1" applyFill="1" applyBorder="1" applyAlignment="1" applyProtection="1">
      <protection locked="0"/>
    </xf>
    <xf numFmtId="178" fontId="16" fillId="2" borderId="24" xfId="0" applyNumberFormat="1" applyFont="1" applyFill="1" applyBorder="1" applyAlignment="1" applyProtection="1">
      <protection locked="0"/>
    </xf>
    <xf numFmtId="176" fontId="16" fillId="2" borderId="21" xfId="0" applyNumberFormat="1" applyFont="1" applyFill="1" applyBorder="1" applyProtection="1">
      <protection locked="0"/>
    </xf>
    <xf numFmtId="177" fontId="4" fillId="3" borderId="22" xfId="0" applyNumberFormat="1" applyFont="1" applyFill="1" applyBorder="1" applyAlignment="1" applyProtection="1">
      <protection hidden="1"/>
    </xf>
    <xf numFmtId="177" fontId="4" fillId="3" borderId="2" xfId="0" applyNumberFormat="1" applyFont="1" applyFill="1" applyBorder="1" applyAlignment="1" applyProtection="1">
      <protection hidden="1"/>
    </xf>
    <xf numFmtId="178" fontId="4" fillId="3" borderId="24" xfId="0" applyNumberFormat="1" applyFont="1" applyFill="1" applyBorder="1" applyAlignment="1" applyProtection="1">
      <protection hidden="1"/>
    </xf>
    <xf numFmtId="176" fontId="4" fillId="3" borderId="21" xfId="0" applyNumberFormat="1" applyFont="1" applyFill="1" applyBorder="1" applyProtection="1">
      <protection hidden="1"/>
    </xf>
    <xf numFmtId="0" fontId="4" fillId="0" borderId="7" xfId="0" applyFont="1" applyBorder="1" applyProtection="1">
      <protection hidden="1"/>
    </xf>
    <xf numFmtId="49" fontId="16" fillId="2" borderId="25" xfId="0" applyNumberFormat="1" applyFont="1" applyFill="1" applyBorder="1" applyProtection="1">
      <protection locked="0"/>
    </xf>
    <xf numFmtId="177" fontId="16" fillId="2" borderId="26" xfId="0" applyNumberFormat="1" applyFont="1" applyFill="1" applyBorder="1" applyAlignment="1" applyProtection="1">
      <protection locked="0"/>
    </xf>
    <xf numFmtId="177" fontId="16" fillId="2" borderId="27" xfId="0" applyNumberFormat="1" applyFont="1" applyFill="1" applyBorder="1" applyAlignment="1" applyProtection="1">
      <protection locked="0"/>
    </xf>
    <xf numFmtId="178" fontId="16" fillId="2" borderId="28" xfId="0" applyNumberFormat="1" applyFont="1" applyFill="1" applyBorder="1" applyAlignment="1" applyProtection="1">
      <protection locked="0"/>
    </xf>
    <xf numFmtId="176" fontId="16" fillId="2" borderId="25" xfId="0" applyNumberFormat="1" applyFont="1" applyFill="1" applyBorder="1" applyProtection="1">
      <protection locked="0"/>
    </xf>
    <xf numFmtId="177" fontId="4" fillId="3" borderId="26" xfId="0" applyNumberFormat="1" applyFont="1" applyFill="1" applyBorder="1" applyAlignment="1" applyProtection="1">
      <protection hidden="1"/>
    </xf>
    <xf numFmtId="177" fontId="4" fillId="3" borderId="27" xfId="0" applyNumberFormat="1" applyFont="1" applyFill="1" applyBorder="1" applyAlignment="1" applyProtection="1">
      <protection hidden="1"/>
    </xf>
    <xf numFmtId="178" fontId="4" fillId="3" borderId="28" xfId="0" applyNumberFormat="1" applyFont="1" applyFill="1" applyBorder="1" applyAlignment="1" applyProtection="1">
      <protection hidden="1"/>
    </xf>
    <xf numFmtId="176" fontId="4" fillId="3" borderId="25" xfId="0" applyNumberFormat="1" applyFont="1" applyFill="1" applyBorder="1" applyProtection="1">
      <protection hidden="1"/>
    </xf>
    <xf numFmtId="0" fontId="4" fillId="0" borderId="9" xfId="0" applyFont="1" applyBorder="1" applyProtection="1">
      <protection hidden="1"/>
    </xf>
    <xf numFmtId="49" fontId="16" fillId="2" borderId="29" xfId="0" applyNumberFormat="1" applyFont="1" applyFill="1" applyBorder="1" applyProtection="1">
      <protection locked="0"/>
    </xf>
    <xf numFmtId="177" fontId="16" fillId="2" borderId="30" xfId="0" applyNumberFormat="1" applyFont="1" applyFill="1" applyBorder="1" applyAlignment="1" applyProtection="1">
      <protection locked="0"/>
    </xf>
    <xf numFmtId="177" fontId="16" fillId="2" borderId="31" xfId="0" applyNumberFormat="1" applyFont="1" applyFill="1" applyBorder="1" applyAlignment="1" applyProtection="1">
      <protection locked="0"/>
    </xf>
    <xf numFmtId="178" fontId="16" fillId="2" borderId="32" xfId="0" applyNumberFormat="1" applyFont="1" applyFill="1" applyBorder="1" applyAlignment="1" applyProtection="1">
      <protection locked="0"/>
    </xf>
    <xf numFmtId="176" fontId="16" fillId="2" borderId="33" xfId="0" applyNumberFormat="1" applyFont="1" applyFill="1" applyBorder="1" applyProtection="1">
      <protection locked="0"/>
    </xf>
    <xf numFmtId="177" fontId="4" fillId="3" borderId="35" xfId="0" applyNumberFormat="1" applyFont="1" applyFill="1" applyBorder="1" applyAlignment="1" applyProtection="1">
      <protection hidden="1"/>
    </xf>
    <xf numFmtId="177" fontId="4" fillId="3" borderId="36" xfId="0" applyNumberFormat="1" applyFont="1" applyFill="1" applyBorder="1" applyAlignment="1" applyProtection="1">
      <protection hidden="1"/>
    </xf>
    <xf numFmtId="178" fontId="4" fillId="3" borderId="37" xfId="0" applyNumberFormat="1" applyFont="1" applyFill="1" applyBorder="1" applyAlignment="1" applyProtection="1">
      <protection hidden="1"/>
    </xf>
    <xf numFmtId="176" fontId="4" fillId="3" borderId="33" xfId="0" applyNumberFormat="1" applyFont="1" applyFill="1" applyBorder="1" applyProtection="1">
      <protection hidden="1"/>
    </xf>
    <xf numFmtId="176" fontId="16" fillId="2" borderId="34" xfId="0" applyNumberFormat="1" applyFont="1" applyFill="1" applyBorder="1" applyProtection="1">
      <protection locked="0" hidden="1"/>
    </xf>
    <xf numFmtId="177" fontId="4" fillId="3" borderId="38" xfId="0" applyNumberFormat="1" applyFont="1" applyFill="1" applyBorder="1" applyAlignment="1" applyProtection="1">
      <protection hidden="1"/>
    </xf>
    <xf numFmtId="177" fontId="4" fillId="3" borderId="39" xfId="0" applyNumberFormat="1" applyFont="1" applyFill="1" applyBorder="1" applyAlignment="1" applyProtection="1">
      <protection hidden="1"/>
    </xf>
    <xf numFmtId="178" fontId="4" fillId="3" borderId="40" xfId="0" applyNumberFormat="1" applyFont="1" applyFill="1" applyBorder="1" applyAlignment="1" applyProtection="1">
      <protection hidden="1"/>
    </xf>
    <xf numFmtId="176" fontId="4" fillId="3" borderId="34" xfId="0" applyNumberFormat="1" applyFont="1" applyFill="1" applyBorder="1" applyProtection="1">
      <protection hidden="1"/>
    </xf>
    <xf numFmtId="176" fontId="16" fillId="2" borderId="29" xfId="0" applyNumberFormat="1" applyFont="1" applyFill="1" applyBorder="1" applyProtection="1">
      <protection locked="0"/>
    </xf>
    <xf numFmtId="177" fontId="4" fillId="3" borderId="30" xfId="0" applyNumberFormat="1" applyFont="1" applyFill="1" applyBorder="1" applyAlignment="1" applyProtection="1">
      <protection hidden="1"/>
    </xf>
    <xf numFmtId="177" fontId="4" fillId="3" borderId="31" xfId="0" applyNumberFormat="1" applyFont="1" applyFill="1" applyBorder="1" applyAlignment="1" applyProtection="1">
      <protection hidden="1"/>
    </xf>
    <xf numFmtId="178" fontId="4" fillId="3" borderId="32" xfId="0" applyNumberFormat="1" applyFont="1" applyFill="1" applyBorder="1" applyAlignment="1" applyProtection="1">
      <protection hidden="1"/>
    </xf>
    <xf numFmtId="176" fontId="4" fillId="3" borderId="29" xfId="0" applyNumberFormat="1" applyFont="1" applyFill="1" applyBorder="1" applyProtection="1">
      <protection hidden="1"/>
    </xf>
    <xf numFmtId="177" fontId="4" fillId="3" borderId="23" xfId="0" applyNumberFormat="1" applyFont="1" applyFill="1" applyBorder="1" applyAlignment="1" applyProtection="1">
      <protection hidden="1"/>
    </xf>
    <xf numFmtId="0" fontId="4" fillId="0" borderId="10" xfId="0" applyFont="1" applyBorder="1" applyProtection="1">
      <protection hidden="1"/>
    </xf>
    <xf numFmtId="49" fontId="16" fillId="2" borderId="33" xfId="0" applyNumberFormat="1" applyFont="1" applyFill="1" applyBorder="1" applyProtection="1">
      <protection locked="0"/>
    </xf>
    <xf numFmtId="177" fontId="16" fillId="2" borderId="35" xfId="0" applyNumberFormat="1" applyFont="1" applyFill="1" applyBorder="1" applyAlignment="1" applyProtection="1">
      <protection locked="0"/>
    </xf>
    <xf numFmtId="177" fontId="16" fillId="2" borderId="36" xfId="0" applyNumberFormat="1" applyFont="1" applyFill="1" applyBorder="1" applyAlignment="1" applyProtection="1">
      <protection locked="0"/>
    </xf>
    <xf numFmtId="178" fontId="16" fillId="2" borderId="37" xfId="0" applyNumberFormat="1" applyFont="1" applyFill="1" applyBorder="1" applyAlignment="1" applyProtection="1">
      <protection locked="0"/>
    </xf>
    <xf numFmtId="0" fontId="4" fillId="0" borderId="11" xfId="0" applyFont="1" applyBorder="1" applyProtection="1">
      <protection hidden="1"/>
    </xf>
    <xf numFmtId="49" fontId="16" fillId="2" borderId="34" xfId="0" applyNumberFormat="1" applyFont="1" applyFill="1" applyBorder="1" applyProtection="1">
      <protection locked="0"/>
    </xf>
    <xf numFmtId="177" fontId="16" fillId="2" borderId="38" xfId="0" applyNumberFormat="1" applyFont="1" applyFill="1" applyBorder="1" applyAlignment="1" applyProtection="1">
      <protection locked="0"/>
    </xf>
    <xf numFmtId="177" fontId="16" fillId="2" borderId="39" xfId="0" applyNumberFormat="1" applyFont="1" applyFill="1" applyBorder="1" applyAlignment="1" applyProtection="1">
      <protection locked="0"/>
    </xf>
    <xf numFmtId="178" fontId="16" fillId="2" borderId="40" xfId="0" applyNumberFormat="1" applyFont="1" applyFill="1" applyBorder="1" applyAlignment="1" applyProtection="1">
      <protection locked="0"/>
    </xf>
    <xf numFmtId="176" fontId="16" fillId="2" borderId="34" xfId="0" applyNumberFormat="1" applyFont="1" applyFill="1" applyBorder="1" applyProtection="1">
      <protection locked="0"/>
    </xf>
    <xf numFmtId="0" fontId="4" fillId="0" borderId="8" xfId="0" applyFont="1" applyBorder="1" applyProtection="1">
      <protection hidden="1"/>
    </xf>
    <xf numFmtId="49" fontId="16" fillId="2" borderId="41" xfId="0" applyNumberFormat="1" applyFont="1" applyFill="1" applyBorder="1" applyProtection="1">
      <protection locked="0"/>
    </xf>
    <xf numFmtId="177" fontId="16" fillId="2" borderId="42" xfId="0" applyNumberFormat="1" applyFont="1" applyFill="1" applyBorder="1" applyAlignment="1" applyProtection="1">
      <protection locked="0"/>
    </xf>
    <xf numFmtId="177" fontId="16" fillId="2" borderId="43" xfId="0" applyNumberFormat="1" applyFont="1" applyFill="1" applyBorder="1" applyAlignment="1" applyProtection="1">
      <protection locked="0"/>
    </xf>
    <xf numFmtId="178" fontId="16" fillId="2" borderId="44" xfId="0" applyNumberFormat="1" applyFont="1" applyFill="1" applyBorder="1" applyAlignment="1" applyProtection="1">
      <protection locked="0"/>
    </xf>
    <xf numFmtId="176" fontId="16" fillId="2" borderId="41" xfId="0" applyNumberFormat="1" applyFont="1" applyFill="1" applyBorder="1" applyProtection="1">
      <protection locked="0"/>
    </xf>
    <xf numFmtId="177" fontId="4" fillId="3" borderId="42" xfId="0" applyNumberFormat="1" applyFont="1" applyFill="1" applyBorder="1" applyAlignment="1" applyProtection="1">
      <protection hidden="1"/>
    </xf>
    <xf numFmtId="177" fontId="4" fillId="3" borderId="43" xfId="0" applyNumberFormat="1" applyFont="1" applyFill="1" applyBorder="1" applyAlignment="1" applyProtection="1">
      <protection hidden="1"/>
    </xf>
    <xf numFmtId="178" fontId="4" fillId="3" borderId="44" xfId="0" applyNumberFormat="1" applyFont="1" applyFill="1" applyBorder="1" applyAlignment="1" applyProtection="1">
      <protection hidden="1"/>
    </xf>
    <xf numFmtId="176" fontId="4" fillId="3" borderId="41" xfId="0" applyNumberFormat="1" applyFont="1" applyFill="1" applyBorder="1" applyProtection="1">
      <protection hidden="1"/>
    </xf>
    <xf numFmtId="176" fontId="4" fillId="3" borderId="25" xfId="0" applyNumberFormat="1" applyFont="1" applyFill="1" applyBorder="1" applyAlignment="1" applyProtection="1">
      <protection hidden="1"/>
    </xf>
    <xf numFmtId="176" fontId="4" fillId="3" borderId="47" xfId="0" applyNumberFormat="1" applyFont="1" applyFill="1" applyBorder="1" applyAlignment="1" applyProtection="1">
      <protection hidden="1"/>
    </xf>
    <xf numFmtId="176" fontId="4" fillId="3" borderId="33" xfId="0" applyNumberFormat="1" applyFont="1" applyFill="1" applyBorder="1" applyAlignment="1" applyProtection="1">
      <protection hidden="1"/>
    </xf>
    <xf numFmtId="176" fontId="4" fillId="3" borderId="48" xfId="0" applyNumberFormat="1" applyFont="1" applyFill="1" applyBorder="1" applyAlignment="1" applyProtection="1">
      <protection hidden="1"/>
    </xf>
    <xf numFmtId="176" fontId="4" fillId="3" borderId="41" xfId="0" applyNumberFormat="1" applyFont="1" applyFill="1" applyBorder="1" applyAlignment="1" applyProtection="1">
      <protection hidden="1"/>
    </xf>
    <xf numFmtId="176" fontId="4" fillId="3" borderId="49" xfId="0" applyNumberFormat="1" applyFont="1" applyFill="1" applyBorder="1" applyAlignment="1" applyProtection="1">
      <protection hidden="1"/>
    </xf>
    <xf numFmtId="176" fontId="3" fillId="0" borderId="0" xfId="0" applyNumberFormat="1" applyFont="1" applyAlignment="1" applyProtection="1"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15" fillId="0" borderId="50" xfId="0" applyFont="1" applyBorder="1" applyAlignment="1" applyProtection="1">
      <alignment horizontal="center" vertical="center"/>
      <protection hidden="1"/>
    </xf>
    <xf numFmtId="0" fontId="15" fillId="0" borderId="51" xfId="0" applyFont="1" applyBorder="1" applyAlignment="1" applyProtection="1">
      <alignment horizontal="center" vertical="center"/>
      <protection hidden="1"/>
    </xf>
    <xf numFmtId="0" fontId="4" fillId="0" borderId="52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176" fontId="4" fillId="3" borderId="29" xfId="0" applyNumberFormat="1" applyFont="1" applyFill="1" applyBorder="1" applyAlignment="1" applyProtection="1">
      <protection hidden="1"/>
    </xf>
    <xf numFmtId="176" fontId="4" fillId="3" borderId="53" xfId="0" applyNumberFormat="1" applyFont="1" applyFill="1" applyBorder="1" applyAlignment="1" applyProtection="1">
      <protection hidden="1"/>
    </xf>
    <xf numFmtId="176" fontId="4" fillId="3" borderId="21" xfId="0" applyNumberFormat="1" applyFont="1" applyFill="1" applyBorder="1" applyAlignment="1" applyProtection="1">
      <protection hidden="1"/>
    </xf>
    <xf numFmtId="176" fontId="4" fillId="3" borderId="54" xfId="0" applyNumberFormat="1" applyFont="1" applyFill="1" applyBorder="1" applyAlignment="1" applyProtection="1">
      <protection hidden="1"/>
    </xf>
    <xf numFmtId="176" fontId="4" fillId="3" borderId="34" xfId="0" applyNumberFormat="1" applyFont="1" applyFill="1" applyBorder="1" applyAlignment="1" applyProtection="1">
      <protection hidden="1"/>
    </xf>
    <xf numFmtId="176" fontId="4" fillId="3" borderId="55" xfId="0" applyNumberFormat="1" applyFont="1" applyFill="1" applyBorder="1" applyAlignment="1" applyProtection="1">
      <protection hidden="1"/>
    </xf>
    <xf numFmtId="0" fontId="4" fillId="0" borderId="60" xfId="0" applyFont="1" applyBorder="1" applyAlignment="1" applyProtection="1">
      <alignment horizontal="center" vertical="center"/>
      <protection hidden="1"/>
    </xf>
    <xf numFmtId="0" fontId="4" fillId="0" borderId="61" xfId="0" applyFont="1" applyBorder="1" applyAlignment="1" applyProtection="1">
      <alignment horizontal="center" vertical="center"/>
      <protection hidden="1"/>
    </xf>
    <xf numFmtId="0" fontId="4" fillId="0" borderId="62" xfId="0" applyFont="1" applyBorder="1" applyAlignment="1" applyProtection="1">
      <alignment horizontal="center" vertical="center"/>
      <protection hidden="1"/>
    </xf>
    <xf numFmtId="0" fontId="4" fillId="0" borderId="63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/>
      <protection hidden="1"/>
    </xf>
    <xf numFmtId="0" fontId="4" fillId="0" borderId="13" xfId="0" applyFont="1" applyBorder="1" applyAlignment="1" applyProtection="1">
      <protection hidden="1"/>
    </xf>
    <xf numFmtId="0" fontId="4" fillId="0" borderId="64" xfId="0" applyFont="1" applyBorder="1" applyAlignment="1" applyProtection="1">
      <protection hidden="1"/>
    </xf>
    <xf numFmtId="0" fontId="13" fillId="0" borderId="12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15" fillId="0" borderId="69" xfId="0" applyFont="1" applyBorder="1" applyAlignment="1" applyProtection="1">
      <alignment horizontal="center" vertical="center"/>
      <protection hidden="1"/>
    </xf>
    <xf numFmtId="0" fontId="15" fillId="0" borderId="57" xfId="0" applyFont="1" applyBorder="1" applyAlignment="1" applyProtection="1">
      <alignment horizontal="center" vertical="center"/>
      <protection hidden="1"/>
    </xf>
    <xf numFmtId="14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top"/>
      <protection hidden="1"/>
    </xf>
    <xf numFmtId="0" fontId="15" fillId="0" borderId="70" xfId="0" applyFont="1" applyBorder="1" applyAlignment="1" applyProtection="1">
      <alignment horizontal="center" vertical="center"/>
      <protection hidden="1"/>
    </xf>
    <xf numFmtId="0" fontId="15" fillId="0" borderId="71" xfId="0" applyFont="1" applyBorder="1" applyAlignment="1" applyProtection="1">
      <alignment horizontal="center" vertical="center"/>
      <protection hidden="1"/>
    </xf>
    <xf numFmtId="0" fontId="4" fillId="0" borderId="72" xfId="0" applyFont="1" applyBorder="1" applyAlignment="1" applyProtection="1">
      <alignment horizontal="center" vertical="center"/>
      <protection hidden="1"/>
    </xf>
    <xf numFmtId="0" fontId="4" fillId="0" borderId="73" xfId="0" applyFont="1" applyBorder="1" applyAlignment="1" applyProtection="1">
      <alignment horizontal="center" vertical="center"/>
      <protection hidden="1"/>
    </xf>
    <xf numFmtId="0" fontId="16" fillId="2" borderId="56" xfId="0" applyFont="1" applyFill="1" applyBorder="1" applyAlignment="1" applyProtection="1">
      <alignment vertical="center"/>
      <protection locked="0"/>
    </xf>
    <xf numFmtId="0" fontId="16" fillId="2" borderId="57" xfId="0" applyFont="1" applyFill="1" applyBorder="1" applyAlignment="1" applyProtection="1">
      <alignment vertical="center"/>
      <protection locked="0"/>
    </xf>
    <xf numFmtId="0" fontId="16" fillId="2" borderId="58" xfId="0" applyFont="1" applyFill="1" applyBorder="1" applyAlignment="1" applyProtection="1">
      <alignment vertical="center"/>
      <protection locked="0"/>
    </xf>
    <xf numFmtId="0" fontId="4" fillId="0" borderId="59" xfId="0" applyFont="1" applyBorder="1" applyAlignment="1" applyProtection="1">
      <alignment horizontal="center" vertical="center"/>
      <protection hidden="1"/>
    </xf>
    <xf numFmtId="0" fontId="15" fillId="0" borderId="59" xfId="0" applyFont="1" applyBorder="1" applyAlignment="1" applyProtection="1">
      <alignment horizontal="center" vertical="center"/>
      <protection hidden="1"/>
    </xf>
    <xf numFmtId="0" fontId="15" fillId="0" borderId="65" xfId="0" applyFont="1" applyBorder="1" applyAlignment="1" applyProtection="1">
      <alignment horizontal="center" vertical="center"/>
      <protection hidden="1"/>
    </xf>
    <xf numFmtId="0" fontId="15" fillId="0" borderId="50" xfId="0" applyFont="1" applyBorder="1" applyAlignment="1" applyProtection="1">
      <alignment horizontal="center"/>
      <protection hidden="1"/>
    </xf>
    <xf numFmtId="0" fontId="15" fillId="0" borderId="74" xfId="0" applyFont="1" applyBorder="1" applyAlignment="1" applyProtection="1">
      <alignment horizontal="center" vertical="center"/>
      <protection hidden="1"/>
    </xf>
    <xf numFmtId="0" fontId="15" fillId="0" borderId="75" xfId="0" applyFont="1" applyBorder="1" applyAlignment="1" applyProtection="1">
      <alignment horizontal="center" vertical="center"/>
      <protection hidden="1"/>
    </xf>
    <xf numFmtId="176" fontId="16" fillId="2" borderId="76" xfId="0" applyNumberFormat="1" applyFont="1" applyFill="1" applyBorder="1" applyAlignment="1" applyProtection="1">
      <alignment vertical="center"/>
      <protection locked="0"/>
    </xf>
    <xf numFmtId="176" fontId="16" fillId="2" borderId="72" xfId="0" applyNumberFormat="1" applyFont="1" applyFill="1" applyBorder="1" applyAlignment="1" applyProtection="1">
      <alignment vertical="center"/>
      <protection locked="0"/>
    </xf>
    <xf numFmtId="0" fontId="15" fillId="0" borderId="60" xfId="0" applyFont="1" applyBorder="1" applyAlignment="1" applyProtection="1">
      <alignment horizontal="center" vertical="center"/>
      <protection hidden="1"/>
    </xf>
    <xf numFmtId="0" fontId="15" fillId="0" borderId="61" xfId="0" applyFont="1" applyBorder="1" applyAlignment="1" applyProtection="1">
      <alignment horizontal="center" vertical="center"/>
      <protection hidden="1"/>
    </xf>
    <xf numFmtId="0" fontId="15" fillId="0" borderId="63" xfId="0" applyFont="1" applyBorder="1" applyAlignment="1" applyProtection="1">
      <alignment horizontal="center" vertical="center"/>
      <protection hidden="1"/>
    </xf>
    <xf numFmtId="0" fontId="15" fillId="0" borderId="66" xfId="0" applyFont="1" applyBorder="1" applyAlignment="1" applyProtection="1">
      <alignment horizontal="center" vertical="center"/>
      <protection hidden="1"/>
    </xf>
    <xf numFmtId="0" fontId="15" fillId="0" borderId="67" xfId="0" applyFont="1" applyBorder="1" applyAlignment="1" applyProtection="1">
      <alignment horizontal="center" vertical="center"/>
      <protection hidden="1"/>
    </xf>
    <xf numFmtId="0" fontId="15" fillId="0" borderId="68" xfId="0" applyFont="1" applyBorder="1" applyAlignment="1" applyProtection="1">
      <alignment horizontal="center" vertical="center"/>
      <protection hidden="1"/>
    </xf>
    <xf numFmtId="0" fontId="15" fillId="0" borderId="16" xfId="0" applyFont="1" applyBorder="1" applyAlignment="1" applyProtection="1">
      <alignment horizontal="center" vertical="center"/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AP47"/>
  <sheetViews>
    <sheetView showGridLines="0" showRowColHeaders="0" tabSelected="1" zoomScaleNormal="100" workbookViewId="0">
      <selection activeCell="C15" sqref="C15"/>
    </sheetView>
  </sheetViews>
  <sheetFormatPr defaultRowHeight="14.25" x14ac:dyDescent="0.15"/>
  <cols>
    <col min="1" max="1" width="2.375" style="1" customWidth="1"/>
    <col min="2" max="2" width="4.375" style="1" customWidth="1"/>
    <col min="3" max="3" width="9" style="22"/>
    <col min="4" max="4" width="4.625" style="1" customWidth="1"/>
    <col min="5" max="5" width="4.625" style="6" customWidth="1"/>
    <col min="6" max="6" width="6.625" style="6" customWidth="1"/>
    <col min="7" max="7" width="14.625" style="1" customWidth="1"/>
    <col min="8" max="8" width="4.625" style="1" customWidth="1"/>
    <col min="9" max="9" width="4.625" style="6" customWidth="1"/>
    <col min="10" max="10" width="6.625" style="6" customWidth="1"/>
    <col min="11" max="11" width="14.625" style="1" customWidth="1"/>
    <col min="12" max="12" width="5.625" style="1" customWidth="1"/>
    <col min="13" max="13" width="4.625" style="1" customWidth="1"/>
    <col min="14" max="14" width="5.625" style="1" customWidth="1"/>
    <col min="15" max="26" width="9" style="1"/>
    <col min="27" max="27" width="6.5" style="1" hidden="1" customWidth="1"/>
    <col min="28" max="28" width="3.875" style="1" hidden="1" customWidth="1"/>
    <col min="29" max="29" width="4.125" style="1" hidden="1" customWidth="1"/>
    <col min="30" max="30" width="3.5" style="1" hidden="1" customWidth="1"/>
    <col min="31" max="31" width="3.25" style="1" hidden="1" customWidth="1"/>
    <col min="32" max="32" width="3.375" style="1" hidden="1" customWidth="1"/>
    <col min="33" max="33" width="8.875" style="1" hidden="1" customWidth="1"/>
    <col min="34" max="34" width="9.5" style="1" hidden="1" customWidth="1"/>
    <col min="35" max="35" width="0" style="1" hidden="1" customWidth="1"/>
    <col min="36" max="36" width="6.125" style="1" hidden="1" customWidth="1"/>
    <col min="37" max="37" width="4.75" style="1" hidden="1" customWidth="1"/>
    <col min="38" max="38" width="0" style="1" hidden="1" customWidth="1"/>
    <col min="39" max="40" width="13.125" style="1" hidden="1" customWidth="1"/>
    <col min="41" max="41" width="13.375" style="1" hidden="1" customWidth="1"/>
    <col min="42" max="42" width="14.5" style="1" hidden="1" customWidth="1"/>
    <col min="43" max="52" width="0" style="1" hidden="1" customWidth="1"/>
    <col min="53" max="16384" width="9" style="1"/>
  </cols>
  <sheetData>
    <row r="1" spans="1:42" ht="30" customHeight="1" x14ac:dyDescent="0.15">
      <c r="C1" s="30" t="s">
        <v>32</v>
      </c>
      <c r="D1" s="29"/>
      <c r="E1" s="29"/>
      <c r="F1" s="26"/>
      <c r="K1" s="25"/>
    </row>
    <row r="2" spans="1:42" ht="34.5" customHeight="1" thickBot="1" x14ac:dyDescent="0.2">
      <c r="C2" s="20"/>
      <c r="D2" s="151" t="str">
        <f>IF(M6=1,"トラバース計算＜連続＞","トラバース計算＜放射＞")</f>
        <v>トラバース計算＜放射＞</v>
      </c>
      <c r="E2" s="151"/>
      <c r="F2" s="151"/>
      <c r="G2" s="151"/>
      <c r="H2" s="151"/>
      <c r="I2" s="151"/>
      <c r="J2" s="151"/>
      <c r="K2" s="151"/>
      <c r="L2" s="149"/>
      <c r="M2" s="150"/>
      <c r="N2" s="150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42" ht="18.75" customHeight="1" thickTop="1" thickBot="1" x14ac:dyDescent="0.2">
      <c r="B3" s="147" t="s">
        <v>15</v>
      </c>
      <c r="C3" s="148"/>
      <c r="D3" s="156" t="s">
        <v>25</v>
      </c>
      <c r="E3" s="157"/>
      <c r="F3" s="157"/>
      <c r="G3" s="157"/>
      <c r="H3" s="157"/>
      <c r="I3" s="157"/>
      <c r="J3" s="157"/>
      <c r="K3" s="157"/>
      <c r="L3" s="157"/>
      <c r="M3" s="157"/>
      <c r="N3" s="158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42" ht="16.5" customHeight="1" x14ac:dyDescent="0.15">
      <c r="B4" s="170" t="s">
        <v>1</v>
      </c>
      <c r="C4" s="171"/>
      <c r="D4" s="160" t="s">
        <v>4</v>
      </c>
      <c r="E4" s="160"/>
      <c r="F4" s="160"/>
      <c r="G4" s="161"/>
      <c r="H4" s="159" t="s">
        <v>2</v>
      </c>
      <c r="I4" s="159"/>
      <c r="J4" s="159"/>
      <c r="K4" s="130" t="s">
        <v>14</v>
      </c>
      <c r="L4" s="126" t="s">
        <v>6</v>
      </c>
      <c r="M4" s="126"/>
      <c r="N4" s="12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G4" s="2"/>
    </row>
    <row r="5" spans="1:42" ht="16.5" customHeight="1" thickBot="1" x14ac:dyDescent="0.2">
      <c r="B5" s="172"/>
      <c r="C5" s="173"/>
      <c r="D5" s="162" t="s">
        <v>10</v>
      </c>
      <c r="E5" s="162"/>
      <c r="F5" s="162"/>
      <c r="G5" s="31" t="s">
        <v>11</v>
      </c>
      <c r="H5" s="32" t="s">
        <v>16</v>
      </c>
      <c r="I5" s="33" t="s">
        <v>17</v>
      </c>
      <c r="J5" s="34" t="s">
        <v>18</v>
      </c>
      <c r="K5" s="131"/>
      <c r="L5" s="128"/>
      <c r="M5" s="128"/>
      <c r="N5" s="129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F5" s="1">
        <f>SUM(AB6:AE6)</f>
        <v>4</v>
      </c>
      <c r="AG5" s="1">
        <f>IF(AND(AF5=4,AG6=0,AH6=0),-1,0)</f>
        <v>0</v>
      </c>
    </row>
    <row r="6" spans="1:42" s="3" customFormat="1" ht="17.25" customHeight="1" thickTop="1" x14ac:dyDescent="0.15">
      <c r="B6" s="23" t="s">
        <v>13</v>
      </c>
      <c r="C6" s="35" t="s">
        <v>26</v>
      </c>
      <c r="D6" s="165">
        <v>175082.851</v>
      </c>
      <c r="E6" s="165"/>
      <c r="F6" s="165"/>
      <c r="G6" s="36">
        <v>-14052.727999999999</v>
      </c>
      <c r="H6" s="37" t="s">
        <v>9</v>
      </c>
      <c r="I6" s="38" t="s">
        <v>9</v>
      </c>
      <c r="J6" s="39" t="s">
        <v>9</v>
      </c>
      <c r="K6" s="40" t="s">
        <v>21</v>
      </c>
      <c r="L6" s="41" t="s">
        <v>7</v>
      </c>
      <c r="M6" s="42">
        <v>0</v>
      </c>
      <c r="N6" s="43" t="s">
        <v>8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3">
        <f>IF(D6&lt;&gt;"",1,0)</f>
        <v>1</v>
      </c>
      <c r="AC6" s="3">
        <f>IF(G6&lt;&gt;"",1,0)</f>
        <v>1</v>
      </c>
      <c r="AD6" s="3">
        <f>IF(D7&lt;&gt;"",1,0)</f>
        <v>1</v>
      </c>
      <c r="AE6" s="3">
        <f>IF(G7&lt;&gt;"",1,0)</f>
        <v>1</v>
      </c>
      <c r="AF6" s="3">
        <f>SUM(AB6:AE6)+AG5</f>
        <v>4</v>
      </c>
      <c r="AG6" s="4">
        <f>D6-D7</f>
        <v>40.027000000001863</v>
      </c>
      <c r="AH6" s="4">
        <f>G6-G7</f>
        <v>24.692000000000917</v>
      </c>
    </row>
    <row r="7" spans="1:42" s="3" customFormat="1" ht="17.25" customHeight="1" thickBot="1" x14ac:dyDescent="0.2">
      <c r="B7" s="24" t="s">
        <v>3</v>
      </c>
      <c r="C7" s="44" t="s">
        <v>27</v>
      </c>
      <c r="D7" s="166">
        <v>175042.82399999999</v>
      </c>
      <c r="E7" s="166"/>
      <c r="F7" s="166"/>
      <c r="G7" s="45">
        <v>-14077.42</v>
      </c>
      <c r="H7" s="46">
        <f>IF(AF6=4,INT(AC8),"")</f>
        <v>211</v>
      </c>
      <c r="I7" s="47">
        <f>IF(AF6=4,INT((AC8-H7)*60),"")</f>
        <v>40</v>
      </c>
      <c r="J7" s="48">
        <f>IF(AF6=4,(AC8-H7-I7/60)*3600,"")</f>
        <v>11.119242655240802</v>
      </c>
      <c r="K7" s="49">
        <f>IF(AF6=4,SQRT(AB7^2+AC7^2),"")</f>
        <v>47.030368837594658</v>
      </c>
      <c r="L7" s="154" t="s">
        <v>12</v>
      </c>
      <c r="M7" s="154"/>
      <c r="N7" s="155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4">
        <f>D7-D6</f>
        <v>-40.027000000001863</v>
      </c>
      <c r="AC7" s="4">
        <f>G7-G6</f>
        <v>-24.692000000000917</v>
      </c>
    </row>
    <row r="8" spans="1:42" ht="14.25" customHeight="1" thickTop="1" thickBot="1" x14ac:dyDescent="0.2">
      <c r="B8" s="50"/>
      <c r="C8" s="51"/>
      <c r="D8" s="145" t="str">
        <f>IF(AG5&lt;0,"↑ ★ 座標値エラー ★　↑","")</f>
        <v/>
      </c>
      <c r="E8" s="146"/>
      <c r="F8" s="146"/>
      <c r="G8" s="146"/>
      <c r="H8" s="52"/>
      <c r="I8" s="52"/>
      <c r="J8" s="52"/>
      <c r="K8" s="52"/>
      <c r="L8" s="52"/>
      <c r="M8" s="52"/>
      <c r="N8" s="52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">
        <f>ATAN2(AB7,AC7)*180/PI()</f>
        <v>-148.33024465481799</v>
      </c>
      <c r="AC8" s="1">
        <f>IF(0&gt;AB8,AB8+360,AB8)</f>
        <v>211.66975534518201</v>
      </c>
    </row>
    <row r="9" spans="1:42" ht="16.5" customHeight="1" thickTop="1" x14ac:dyDescent="0.15">
      <c r="B9" s="163" t="s">
        <v>0</v>
      </c>
      <c r="C9" s="152"/>
      <c r="D9" s="167" t="s">
        <v>5</v>
      </c>
      <c r="E9" s="168"/>
      <c r="F9" s="169"/>
      <c r="G9" s="152" t="s">
        <v>14</v>
      </c>
      <c r="H9" s="138" t="s">
        <v>2</v>
      </c>
      <c r="I9" s="139"/>
      <c r="J9" s="141"/>
      <c r="K9" s="138" t="s">
        <v>4</v>
      </c>
      <c r="L9" s="139"/>
      <c r="M9" s="139"/>
      <c r="N9" s="140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2"/>
      <c r="AC9" s="12"/>
      <c r="AD9" s="12"/>
      <c r="AE9" s="12"/>
      <c r="AF9" s="12"/>
      <c r="AG9" s="12"/>
      <c r="AH9" s="12"/>
    </row>
    <row r="10" spans="1:42" ht="16.5" customHeight="1" thickBot="1" x14ac:dyDescent="0.2">
      <c r="B10" s="164"/>
      <c r="C10" s="153"/>
      <c r="D10" s="53" t="s">
        <v>22</v>
      </c>
      <c r="E10" s="54" t="s">
        <v>23</v>
      </c>
      <c r="F10" s="55" t="s">
        <v>24</v>
      </c>
      <c r="G10" s="153"/>
      <c r="H10" s="32" t="s">
        <v>16</v>
      </c>
      <c r="I10" s="33" t="s">
        <v>17</v>
      </c>
      <c r="J10" s="34" t="s">
        <v>18</v>
      </c>
      <c r="K10" s="56" t="s">
        <v>19</v>
      </c>
      <c r="L10" s="142" t="s">
        <v>20</v>
      </c>
      <c r="M10" s="143"/>
      <c r="N10" s="144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42" ht="17.25" customHeight="1" thickTop="1" x14ac:dyDescent="0.15">
      <c r="A11" s="2" t="str">
        <f>IF(OR(AA11&lt;0,AND(G11&lt;&gt;"",G11&lt;=0)),"★","")</f>
        <v/>
      </c>
      <c r="B11" s="57">
        <v>1</v>
      </c>
      <c r="C11" s="58" t="s">
        <v>28</v>
      </c>
      <c r="D11" s="59">
        <v>288</v>
      </c>
      <c r="E11" s="60">
        <v>32</v>
      </c>
      <c r="F11" s="61">
        <v>17</v>
      </c>
      <c r="G11" s="62">
        <v>15.912000000000001</v>
      </c>
      <c r="H11" s="63">
        <f>IF($AF11=4,AJ11,"")</f>
        <v>140</v>
      </c>
      <c r="I11" s="64">
        <f>IF($AF11=4,AK11,"")</f>
        <v>12</v>
      </c>
      <c r="J11" s="65">
        <f>IF($AF11=4,AL11,"")</f>
        <v>28.119242655252453</v>
      </c>
      <c r="K11" s="66">
        <f>IF(AF11=4,AM11,"")</f>
        <v>175070.62468414853</v>
      </c>
      <c r="L11" s="134">
        <f>IF(AF11=4,AN11,"")</f>
        <v>-14042.544241131103</v>
      </c>
      <c r="M11" s="134"/>
      <c r="N11" s="135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1">
        <f>IF(OR(D11&lt;0,D11&gt;=360,E11&lt;0,E11&gt;=60,F11&lt;0,F11&gt;=60),-1,0)</f>
        <v>0</v>
      </c>
      <c r="AB11" s="1">
        <f>IF(AND(D11&lt;&gt;"",D11&gt;=0,D11&lt;360),1,0)</f>
        <v>1</v>
      </c>
      <c r="AC11" s="1">
        <f>IF(AND(E11&lt;&gt;"",E11&gt;=0,E11&lt;60),1,0)</f>
        <v>1</v>
      </c>
      <c r="AD11" s="1">
        <f>IF(AND(F11&lt;&gt;"",F11&gt;=0,F11&lt;60),1,0)</f>
        <v>1</v>
      </c>
      <c r="AE11" s="1">
        <f t="shared" ref="AE11:AE45" si="0">IF(G11&gt;0,1,0)</f>
        <v>1</v>
      </c>
      <c r="AF11" s="1">
        <f>$AF$6*AB11*AC11*AD11*AE11</f>
        <v>4</v>
      </c>
      <c r="AG11" s="1">
        <f>D11+E11/60+F11/3600</f>
        <v>288.53805555555556</v>
      </c>
      <c r="AH11" s="1">
        <f>AG11+AC8</f>
        <v>500.20781090073757</v>
      </c>
      <c r="AI11" s="1">
        <f>IF(360&lt;=AH11,AH11-360,AH11)</f>
        <v>140.20781090073757</v>
      </c>
      <c r="AJ11" s="1">
        <f>INT(AI11)</f>
        <v>140</v>
      </c>
      <c r="AK11" s="1">
        <f>INT((AI11-AJ11)*60)</f>
        <v>12</v>
      </c>
      <c r="AL11" s="1">
        <f>(AI11-AJ11-AK11/60)*3600</f>
        <v>28.119242655252453</v>
      </c>
      <c r="AM11" s="5">
        <f>D6+COS(AI11*PI()/180)*G11</f>
        <v>175070.62468414853</v>
      </c>
      <c r="AN11" s="5">
        <f>G6+SIN(AH11*PI()/180)*G11</f>
        <v>-14042.544241131103</v>
      </c>
    </row>
    <row r="12" spans="1:42" ht="17.25" customHeight="1" x14ac:dyDescent="0.15">
      <c r="A12" s="2" t="str">
        <f>IF(OR(AA12&lt;0,AND(G12&lt;&gt;"",G12&lt;=0)),"★","")</f>
        <v/>
      </c>
      <c r="B12" s="67">
        <v>2</v>
      </c>
      <c r="C12" s="68" t="s">
        <v>29</v>
      </c>
      <c r="D12" s="69">
        <v>95</v>
      </c>
      <c r="E12" s="70">
        <v>20</v>
      </c>
      <c r="F12" s="71">
        <v>45</v>
      </c>
      <c r="G12" s="72">
        <v>12.345000000000001</v>
      </c>
      <c r="H12" s="73">
        <f>IF($M$6=1,IF(AND(H11&lt;&gt;"",$AF12=4),AJ12,""),IF($AF12=4,AJ12,""))</f>
        <v>307</v>
      </c>
      <c r="I12" s="74">
        <f>IF($M$6=1,IF(AND(I11&lt;&gt;"",$AF12=4),AK12,""),IF($AF12=4,AK12,""))</f>
        <v>0</v>
      </c>
      <c r="J12" s="75">
        <f>IF($M$6=1,IF(AND(J11&lt;&gt;"",$AF12=4),AL12,""),IF($AF12=4,AL12,""))</f>
        <v>56.119242655131529</v>
      </c>
      <c r="K12" s="76">
        <f>IF($M$6=1,IF(AND(K11&lt;&gt;"",$AF12=4),AO12,""),IF($AF12=4,AO12,""))</f>
        <v>175090.28308860332</v>
      </c>
      <c r="L12" s="119">
        <f>IF($M$6=1,IF(AND(L11&lt;&gt;"",$AF12=4),AP12,""),IF($AF12=4,AP12,""))</f>
        <v>-14062.585133660054</v>
      </c>
      <c r="M12" s="119">
        <f>IF($M$6=1,IF(AND($AF11=4,$AF12=4),AQ12,""),IF($AF12=4,AQ12,""))</f>
        <v>0</v>
      </c>
      <c r="N12" s="120">
        <f>IF($M$6=1,IF(AND($AF11=4,$AF12=4),AR12,""),IF($AF12=4,AR12,""))</f>
        <v>0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21">
        <f t="shared" ref="AA12:AA45" si="1">IF(OR(D12&lt;0,D12&gt;=360,E12&lt;0,E12&gt;=60,F12&lt;0,F12&gt;=60),-1,0)</f>
        <v>0</v>
      </c>
      <c r="AB12" s="1">
        <f t="shared" ref="AB12:AB45" si="2">IF(AND(D12&lt;&gt;"",D12&gt;=0,D12&lt;360),1,0)</f>
        <v>1</v>
      </c>
      <c r="AC12" s="1">
        <f t="shared" ref="AC12:AC45" si="3">IF(AND(E12&lt;&gt;"",E12&gt;=0,E12&lt;60),1,0)</f>
        <v>1</v>
      </c>
      <c r="AD12" s="1">
        <f t="shared" ref="AD12:AD45" si="4">IF(AND(F12&lt;&gt;"",F12&gt;=0,F12&lt;60),1,0)</f>
        <v>1</v>
      </c>
      <c r="AE12" s="1">
        <f t="shared" si="0"/>
        <v>1</v>
      </c>
      <c r="AF12" s="1">
        <f t="shared" ref="AF12:AF45" si="5">$AF$6*AB12*AC12*AD12*AE12</f>
        <v>4</v>
      </c>
      <c r="AG12" s="1">
        <f>D12+E12/60+F12/3600</f>
        <v>95.345833333333331</v>
      </c>
      <c r="AH12" s="1">
        <f>IF($M$6=1,AI11+180+AG12,$AC$8+AG12)</f>
        <v>307.01558867851531</v>
      </c>
      <c r="AI12" s="1">
        <f>IF(360&lt;=AH12,AH12-360,AH12)</f>
        <v>307.01558867851531</v>
      </c>
      <c r="AJ12" s="1">
        <f t="shared" ref="AJ12:AJ45" si="6">INT(AI12)</f>
        <v>307</v>
      </c>
      <c r="AK12" s="1">
        <f>INT((AI12-AJ12)*60)</f>
        <v>0</v>
      </c>
      <c r="AL12" s="1">
        <f t="shared" ref="AL12:AL45" si="7">(AI12-AJ12-AK12/60)*3600</f>
        <v>56.119242655131529</v>
      </c>
      <c r="AM12" s="1">
        <f t="shared" ref="AM12:AM45" si="8">COS(AI12*PI()/180)*G12</f>
        <v>7.4320886033340168</v>
      </c>
      <c r="AN12" s="1">
        <f t="shared" ref="AN12:AN45" si="9">SIN(AI12*PI()/180)*G12</f>
        <v>-9.8571336600551707</v>
      </c>
      <c r="AO12" s="1">
        <f>IF($M$6=1,AM11+AM12,$D$6+AM12)</f>
        <v>175090.28308860332</v>
      </c>
      <c r="AP12" s="1">
        <f>IF($M$6=1,AN11+AN12,$G$6+AN12)</f>
        <v>-14062.585133660054</v>
      </c>
    </row>
    <row r="13" spans="1:42" ht="17.25" customHeight="1" x14ac:dyDescent="0.15">
      <c r="A13" s="2" t="str">
        <f t="shared" ref="A13:A45" si="10">IF(OR(AA13&lt;0,AND(G13&lt;&gt;"",G13&lt;=0)),"★","")</f>
        <v/>
      </c>
      <c r="B13" s="67">
        <v>3</v>
      </c>
      <c r="C13" s="68" t="s">
        <v>30</v>
      </c>
      <c r="D13" s="69">
        <v>100</v>
      </c>
      <c r="E13" s="70">
        <v>20</v>
      </c>
      <c r="F13" s="71">
        <v>30</v>
      </c>
      <c r="G13" s="72">
        <v>11.295999999999999</v>
      </c>
      <c r="H13" s="73">
        <f t="shared" ref="H13:H45" si="11">IF($M$6=1,IF(AND(H12&lt;&gt;"",$AF13=4),AJ13,""),IF($AF13=4,AJ13,""))</f>
        <v>312</v>
      </c>
      <c r="I13" s="74">
        <f t="shared" ref="I13:I45" si="12">IF($M$6=1,IF(AND(I12&lt;&gt;"",$AF13=4),AK13,""),IF($AF13=4,AK13,""))</f>
        <v>0</v>
      </c>
      <c r="J13" s="75">
        <f t="shared" ref="J13:J45" si="13">IF($M$6=1,IF(AND(J12&lt;&gt;"",$AF13=4),AL13,""),IF($AF13=4,AL13,""))</f>
        <v>41.119242655349808</v>
      </c>
      <c r="K13" s="76">
        <f t="shared" ref="K13:K45" si="14">IF($M$6=1,IF(AND(K12&lt;&gt;"",$AF13=4),AO13,""),IF($AF13=4,AO13,""))</f>
        <v>175090.41117264994</v>
      </c>
      <c r="L13" s="119">
        <f t="shared" ref="L13:L45" si="15">IF($M$6=1,IF(AND(L12&lt;&gt;"",$AF13=4),AP13,""),IF($AF13=4,AP13,""))</f>
        <v>-14061.121056982001</v>
      </c>
      <c r="M13" s="119">
        <f t="shared" ref="M13:M45" si="16">IF($M$6=1,IF(AND($AF12=4,$AF13=4),AQ13,""),IF($AF13=4,AQ13,""))</f>
        <v>0</v>
      </c>
      <c r="N13" s="120">
        <f t="shared" ref="N13:N45" si="17">IF($M$6=1,IF(AND($AF12=4,$AF13=4),AR13,""),IF($AF13=4,AR13,""))</f>
        <v>0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21">
        <f t="shared" si="1"/>
        <v>0</v>
      </c>
      <c r="AB13" s="1">
        <f t="shared" si="2"/>
        <v>1</v>
      </c>
      <c r="AC13" s="1">
        <f t="shared" si="3"/>
        <v>1</v>
      </c>
      <c r="AD13" s="1">
        <f t="shared" si="4"/>
        <v>1</v>
      </c>
      <c r="AE13" s="1">
        <f t="shared" si="0"/>
        <v>1</v>
      </c>
      <c r="AF13" s="1">
        <f t="shared" si="5"/>
        <v>4</v>
      </c>
      <c r="AG13" s="1">
        <f>D13+E13/60+F13/3600</f>
        <v>100.34166666666667</v>
      </c>
      <c r="AH13" s="1">
        <f>IF($M$6=1,AI12+180+AG13,$AC$8+AG13)</f>
        <v>312.01142201184871</v>
      </c>
      <c r="AI13" s="1">
        <f>IF(360&lt;=AH13,AH13-360,AH13)</f>
        <v>312.01142201184871</v>
      </c>
      <c r="AJ13" s="1">
        <f t="shared" si="6"/>
        <v>312</v>
      </c>
      <c r="AK13" s="1">
        <f>INT((AI13-AJ13)*60)</f>
        <v>0</v>
      </c>
      <c r="AL13" s="1">
        <f t="shared" si="7"/>
        <v>41.119242655349808</v>
      </c>
      <c r="AM13" s="1">
        <f t="shared" si="8"/>
        <v>7.5601726499381297</v>
      </c>
      <c r="AN13" s="1">
        <f t="shared" si="9"/>
        <v>-8.3930569820016974</v>
      </c>
      <c r="AO13" s="1">
        <f>IF($M$6=1,AO12+AM13,$D$6+AM13)</f>
        <v>175090.41117264994</v>
      </c>
      <c r="AP13" s="1">
        <f>IF($M$6=1,AP12+AN13,$G$6+AN13)</f>
        <v>-14061.121056982001</v>
      </c>
    </row>
    <row r="14" spans="1:42" ht="17.25" customHeight="1" x14ac:dyDescent="0.15">
      <c r="A14" s="2" t="str">
        <f t="shared" si="10"/>
        <v>★</v>
      </c>
      <c r="B14" s="67">
        <v>4</v>
      </c>
      <c r="C14" s="68" t="s">
        <v>31</v>
      </c>
      <c r="D14" s="69">
        <v>45</v>
      </c>
      <c r="E14" s="70">
        <v>33</v>
      </c>
      <c r="F14" s="71">
        <v>57</v>
      </c>
      <c r="G14" s="72">
        <v>0</v>
      </c>
      <c r="H14" s="73" t="str">
        <f t="shared" si="11"/>
        <v/>
      </c>
      <c r="I14" s="74" t="str">
        <f t="shared" si="12"/>
        <v/>
      </c>
      <c r="J14" s="75" t="str">
        <f t="shared" si="13"/>
        <v/>
      </c>
      <c r="K14" s="76" t="str">
        <f t="shared" si="14"/>
        <v/>
      </c>
      <c r="L14" s="119" t="str">
        <f t="shared" si="15"/>
        <v/>
      </c>
      <c r="M14" s="119" t="str">
        <f t="shared" si="16"/>
        <v/>
      </c>
      <c r="N14" s="120" t="str">
        <f t="shared" si="17"/>
        <v/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21">
        <f t="shared" si="1"/>
        <v>0</v>
      </c>
      <c r="AB14" s="1">
        <f t="shared" si="2"/>
        <v>1</v>
      </c>
      <c r="AC14" s="1">
        <f t="shared" si="3"/>
        <v>1</v>
      </c>
      <c r="AD14" s="1">
        <f t="shared" si="4"/>
        <v>1</v>
      </c>
      <c r="AE14" s="1">
        <f t="shared" si="0"/>
        <v>0</v>
      </c>
      <c r="AF14" s="1">
        <f t="shared" si="5"/>
        <v>0</v>
      </c>
      <c r="AG14" s="1">
        <f>D14+E14/60+F14/3600</f>
        <v>45.56583333333333</v>
      </c>
      <c r="AH14" s="1">
        <f>IF($M$6=1,AI13+180+AG14,$AC$8+AG14)</f>
        <v>257.23558867851534</v>
      </c>
      <c r="AI14" s="1">
        <f t="shared" ref="AI14:AI45" si="18">IF(360&lt;=AH14,AH14-360,AH14)</f>
        <v>257.23558867851534</v>
      </c>
      <c r="AJ14" s="1">
        <f t="shared" si="6"/>
        <v>257</v>
      </c>
      <c r="AK14" s="1">
        <f>INT((AI14-AJ14)*60)</f>
        <v>14</v>
      </c>
      <c r="AL14" s="1">
        <f t="shared" si="7"/>
        <v>8.1192426552297405</v>
      </c>
      <c r="AM14" s="1">
        <f t="shared" si="8"/>
        <v>0</v>
      </c>
      <c r="AN14" s="1">
        <f t="shared" si="9"/>
        <v>0</v>
      </c>
      <c r="AO14" s="1">
        <f>IF($M$6=1,AO13+AM14,$D$6+AM14)</f>
        <v>175082.851</v>
      </c>
      <c r="AP14" s="1">
        <f>IF($M$6=1,AP13+AN14,$G$6+AN14)</f>
        <v>-14052.727999999999</v>
      </c>
    </row>
    <row r="15" spans="1:42" ht="17.25" customHeight="1" x14ac:dyDescent="0.15">
      <c r="A15" s="2" t="str">
        <f t="shared" si="10"/>
        <v/>
      </c>
      <c r="B15" s="77">
        <v>5</v>
      </c>
      <c r="C15" s="78"/>
      <c r="D15" s="79"/>
      <c r="E15" s="80"/>
      <c r="F15" s="81"/>
      <c r="G15" s="82"/>
      <c r="H15" s="83" t="str">
        <f t="shared" si="11"/>
        <v/>
      </c>
      <c r="I15" s="84" t="str">
        <f t="shared" si="12"/>
        <v/>
      </c>
      <c r="J15" s="85" t="str">
        <f t="shared" si="13"/>
        <v/>
      </c>
      <c r="K15" s="86" t="str">
        <f t="shared" si="14"/>
        <v/>
      </c>
      <c r="L15" s="121" t="str">
        <f t="shared" si="15"/>
        <v/>
      </c>
      <c r="M15" s="121" t="str">
        <f t="shared" si="16"/>
        <v/>
      </c>
      <c r="N15" s="122" t="str">
        <f t="shared" si="17"/>
        <v/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1">
        <f t="shared" si="1"/>
        <v>0</v>
      </c>
      <c r="AB15" s="1">
        <f t="shared" si="2"/>
        <v>0</v>
      </c>
      <c r="AC15" s="1">
        <f t="shared" si="3"/>
        <v>0</v>
      </c>
      <c r="AD15" s="1">
        <f t="shared" si="4"/>
        <v>0</v>
      </c>
      <c r="AE15" s="1">
        <f t="shared" si="0"/>
        <v>0</v>
      </c>
      <c r="AF15" s="1">
        <f t="shared" si="5"/>
        <v>0</v>
      </c>
      <c r="AG15" s="1">
        <f t="shared" ref="AG15:AG44" si="19">D15+E15/60+F15/3600</f>
        <v>0</v>
      </c>
      <c r="AH15" s="1">
        <f t="shared" ref="AH15:AH44" si="20">IF($M$6=1,AI14+180+AG15,$AC$8+AG15)</f>
        <v>211.66975534518201</v>
      </c>
      <c r="AI15" s="1">
        <f t="shared" si="18"/>
        <v>211.66975534518201</v>
      </c>
      <c r="AJ15" s="1">
        <f t="shared" si="6"/>
        <v>211</v>
      </c>
      <c r="AK15" s="1">
        <f t="shared" ref="AK15:AK44" si="21">INT((AI15-AJ15)*60)</f>
        <v>40</v>
      </c>
      <c r="AL15" s="1">
        <f t="shared" si="7"/>
        <v>11.119242655240802</v>
      </c>
      <c r="AM15" s="1">
        <f t="shared" si="8"/>
        <v>0</v>
      </c>
      <c r="AN15" s="1">
        <f t="shared" si="9"/>
        <v>0</v>
      </c>
      <c r="AO15" s="1">
        <f t="shared" ref="AO15:AO44" si="22">IF($M$6=1,AO14+AM15,$D$6+AM15)</f>
        <v>175082.851</v>
      </c>
      <c r="AP15" s="1">
        <f t="shared" ref="AP15:AP44" si="23">IF($M$6=1,AP14+AN15,$G$6+AN15)</f>
        <v>-14052.727999999999</v>
      </c>
    </row>
    <row r="16" spans="1:42" ht="17.25" customHeight="1" x14ac:dyDescent="0.15">
      <c r="A16" s="2" t="str">
        <f t="shared" si="10"/>
        <v/>
      </c>
      <c r="B16" s="57">
        <v>6</v>
      </c>
      <c r="C16" s="58"/>
      <c r="D16" s="59"/>
      <c r="E16" s="60"/>
      <c r="F16" s="61"/>
      <c r="G16" s="87"/>
      <c r="H16" s="88" t="str">
        <f t="shared" si="11"/>
        <v/>
      </c>
      <c r="I16" s="89" t="str">
        <f t="shared" si="12"/>
        <v/>
      </c>
      <c r="J16" s="90" t="str">
        <f t="shared" si="13"/>
        <v/>
      </c>
      <c r="K16" s="91" t="str">
        <f t="shared" si="14"/>
        <v/>
      </c>
      <c r="L16" s="136" t="str">
        <f t="shared" si="15"/>
        <v/>
      </c>
      <c r="M16" s="136" t="str">
        <f t="shared" si="16"/>
        <v/>
      </c>
      <c r="N16" s="137" t="str">
        <f t="shared" si="17"/>
        <v/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1">
        <f t="shared" si="1"/>
        <v>0</v>
      </c>
      <c r="AB16" s="1">
        <f t="shared" si="2"/>
        <v>0</v>
      </c>
      <c r="AC16" s="1">
        <f t="shared" si="3"/>
        <v>0</v>
      </c>
      <c r="AD16" s="1">
        <f t="shared" si="4"/>
        <v>0</v>
      </c>
      <c r="AE16" s="1">
        <f t="shared" si="0"/>
        <v>0</v>
      </c>
      <c r="AF16" s="1">
        <f t="shared" si="5"/>
        <v>0</v>
      </c>
      <c r="AG16" s="1">
        <f t="shared" si="19"/>
        <v>0</v>
      </c>
      <c r="AH16" s="1">
        <f t="shared" si="20"/>
        <v>211.66975534518201</v>
      </c>
      <c r="AI16" s="1">
        <f t="shared" si="18"/>
        <v>211.66975534518201</v>
      </c>
      <c r="AJ16" s="1">
        <f t="shared" si="6"/>
        <v>211</v>
      </c>
      <c r="AK16" s="1">
        <f t="shared" si="21"/>
        <v>40</v>
      </c>
      <c r="AL16" s="1">
        <f t="shared" si="7"/>
        <v>11.119242655240802</v>
      </c>
      <c r="AM16" s="1">
        <f t="shared" si="8"/>
        <v>0</v>
      </c>
      <c r="AN16" s="1">
        <f t="shared" si="9"/>
        <v>0</v>
      </c>
      <c r="AO16" s="1">
        <f t="shared" si="22"/>
        <v>175082.851</v>
      </c>
      <c r="AP16" s="1">
        <f t="shared" si="23"/>
        <v>-14052.727999999999</v>
      </c>
    </row>
    <row r="17" spans="1:42" ht="17.25" customHeight="1" x14ac:dyDescent="0.15">
      <c r="A17" s="2" t="str">
        <f t="shared" si="10"/>
        <v/>
      </c>
      <c r="B17" s="67">
        <v>7</v>
      </c>
      <c r="C17" s="68"/>
      <c r="D17" s="69"/>
      <c r="E17" s="70"/>
      <c r="F17" s="71"/>
      <c r="G17" s="72"/>
      <c r="H17" s="73" t="str">
        <f t="shared" si="11"/>
        <v/>
      </c>
      <c r="I17" s="74" t="str">
        <f t="shared" si="12"/>
        <v/>
      </c>
      <c r="J17" s="75" t="str">
        <f t="shared" si="13"/>
        <v/>
      </c>
      <c r="K17" s="76" t="str">
        <f t="shared" si="14"/>
        <v/>
      </c>
      <c r="L17" s="119" t="str">
        <f t="shared" si="15"/>
        <v/>
      </c>
      <c r="M17" s="119" t="str">
        <f t="shared" si="16"/>
        <v/>
      </c>
      <c r="N17" s="120" t="str">
        <f t="shared" si="17"/>
        <v/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1">
        <f t="shared" si="1"/>
        <v>0</v>
      </c>
      <c r="AB17" s="1">
        <f t="shared" si="2"/>
        <v>0</v>
      </c>
      <c r="AC17" s="1">
        <f t="shared" si="3"/>
        <v>0</v>
      </c>
      <c r="AD17" s="1">
        <f t="shared" si="4"/>
        <v>0</v>
      </c>
      <c r="AE17" s="1">
        <f t="shared" si="0"/>
        <v>0</v>
      </c>
      <c r="AF17" s="1">
        <f t="shared" si="5"/>
        <v>0</v>
      </c>
      <c r="AG17" s="1">
        <f t="shared" si="19"/>
        <v>0</v>
      </c>
      <c r="AH17" s="1">
        <f t="shared" si="20"/>
        <v>211.66975534518201</v>
      </c>
      <c r="AI17" s="1">
        <f t="shared" si="18"/>
        <v>211.66975534518201</v>
      </c>
      <c r="AJ17" s="1">
        <f t="shared" si="6"/>
        <v>211</v>
      </c>
      <c r="AK17" s="1">
        <f t="shared" si="21"/>
        <v>40</v>
      </c>
      <c r="AL17" s="1">
        <f t="shared" si="7"/>
        <v>11.119242655240802</v>
      </c>
      <c r="AM17" s="1">
        <f t="shared" si="8"/>
        <v>0</v>
      </c>
      <c r="AN17" s="1">
        <f t="shared" si="9"/>
        <v>0</v>
      </c>
      <c r="AO17" s="1">
        <f t="shared" si="22"/>
        <v>175082.851</v>
      </c>
      <c r="AP17" s="1">
        <f t="shared" si="23"/>
        <v>-14052.727999999999</v>
      </c>
    </row>
    <row r="18" spans="1:42" ht="17.25" customHeight="1" x14ac:dyDescent="0.15">
      <c r="A18" s="2" t="str">
        <f t="shared" si="10"/>
        <v/>
      </c>
      <c r="B18" s="67">
        <v>8</v>
      </c>
      <c r="C18" s="68"/>
      <c r="D18" s="69"/>
      <c r="E18" s="70"/>
      <c r="F18" s="71"/>
      <c r="G18" s="72"/>
      <c r="H18" s="73" t="str">
        <f t="shared" si="11"/>
        <v/>
      </c>
      <c r="I18" s="74" t="str">
        <f t="shared" si="12"/>
        <v/>
      </c>
      <c r="J18" s="75" t="str">
        <f t="shared" si="13"/>
        <v/>
      </c>
      <c r="K18" s="76" t="str">
        <f t="shared" si="14"/>
        <v/>
      </c>
      <c r="L18" s="119" t="str">
        <f t="shared" si="15"/>
        <v/>
      </c>
      <c r="M18" s="119" t="str">
        <f t="shared" si="16"/>
        <v/>
      </c>
      <c r="N18" s="120" t="str">
        <f t="shared" si="17"/>
        <v/>
      </c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1">
        <f t="shared" si="1"/>
        <v>0</v>
      </c>
      <c r="AB18" s="1">
        <f t="shared" si="2"/>
        <v>0</v>
      </c>
      <c r="AC18" s="1">
        <f t="shared" si="3"/>
        <v>0</v>
      </c>
      <c r="AD18" s="1">
        <f t="shared" si="4"/>
        <v>0</v>
      </c>
      <c r="AE18" s="1">
        <f t="shared" si="0"/>
        <v>0</v>
      </c>
      <c r="AF18" s="1">
        <f t="shared" si="5"/>
        <v>0</v>
      </c>
      <c r="AG18" s="1">
        <f t="shared" si="19"/>
        <v>0</v>
      </c>
      <c r="AH18" s="1">
        <f t="shared" si="20"/>
        <v>211.66975534518201</v>
      </c>
      <c r="AI18" s="1">
        <f t="shared" si="18"/>
        <v>211.66975534518201</v>
      </c>
      <c r="AJ18" s="1">
        <f t="shared" si="6"/>
        <v>211</v>
      </c>
      <c r="AK18" s="1">
        <f t="shared" si="21"/>
        <v>40</v>
      </c>
      <c r="AL18" s="1">
        <f t="shared" si="7"/>
        <v>11.119242655240802</v>
      </c>
      <c r="AM18" s="1">
        <f t="shared" si="8"/>
        <v>0</v>
      </c>
      <c r="AN18" s="1">
        <f t="shared" si="9"/>
        <v>0</v>
      </c>
      <c r="AO18" s="1">
        <f t="shared" si="22"/>
        <v>175082.851</v>
      </c>
      <c r="AP18" s="1">
        <f t="shared" si="23"/>
        <v>-14052.727999999999</v>
      </c>
    </row>
    <row r="19" spans="1:42" ht="17.25" customHeight="1" x14ac:dyDescent="0.15">
      <c r="A19" s="2" t="str">
        <f t="shared" si="10"/>
        <v/>
      </c>
      <c r="B19" s="67">
        <v>9</v>
      </c>
      <c r="C19" s="68"/>
      <c r="D19" s="69"/>
      <c r="E19" s="70"/>
      <c r="F19" s="71"/>
      <c r="G19" s="72"/>
      <c r="H19" s="73" t="str">
        <f t="shared" si="11"/>
        <v/>
      </c>
      <c r="I19" s="74" t="str">
        <f t="shared" si="12"/>
        <v/>
      </c>
      <c r="J19" s="75" t="str">
        <f t="shared" si="13"/>
        <v/>
      </c>
      <c r="K19" s="76" t="str">
        <f t="shared" si="14"/>
        <v/>
      </c>
      <c r="L19" s="119" t="str">
        <f t="shared" si="15"/>
        <v/>
      </c>
      <c r="M19" s="119" t="str">
        <f t="shared" si="16"/>
        <v/>
      </c>
      <c r="N19" s="120" t="str">
        <f t="shared" si="17"/>
        <v/>
      </c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1">
        <f t="shared" si="1"/>
        <v>0</v>
      </c>
      <c r="AB19" s="1">
        <f t="shared" si="2"/>
        <v>0</v>
      </c>
      <c r="AC19" s="1">
        <f t="shared" si="3"/>
        <v>0</v>
      </c>
      <c r="AD19" s="1">
        <f t="shared" si="4"/>
        <v>0</v>
      </c>
      <c r="AE19" s="1">
        <f t="shared" si="0"/>
        <v>0</v>
      </c>
      <c r="AF19" s="1">
        <f t="shared" si="5"/>
        <v>0</v>
      </c>
      <c r="AG19" s="1">
        <f t="shared" si="19"/>
        <v>0</v>
      </c>
      <c r="AH19" s="1">
        <f t="shared" si="20"/>
        <v>211.66975534518201</v>
      </c>
      <c r="AI19" s="1">
        <f t="shared" si="18"/>
        <v>211.66975534518201</v>
      </c>
      <c r="AJ19" s="1">
        <f t="shared" si="6"/>
        <v>211</v>
      </c>
      <c r="AK19" s="1">
        <f t="shared" si="21"/>
        <v>40</v>
      </c>
      <c r="AL19" s="1">
        <f t="shared" si="7"/>
        <v>11.119242655240802</v>
      </c>
      <c r="AM19" s="1">
        <f t="shared" si="8"/>
        <v>0</v>
      </c>
      <c r="AN19" s="1">
        <f t="shared" si="9"/>
        <v>0</v>
      </c>
      <c r="AO19" s="1">
        <f t="shared" si="22"/>
        <v>175082.851</v>
      </c>
      <c r="AP19" s="1">
        <f t="shared" si="23"/>
        <v>-14052.727999999999</v>
      </c>
    </row>
    <row r="20" spans="1:42" ht="17.25" customHeight="1" x14ac:dyDescent="0.15">
      <c r="A20" s="2" t="str">
        <f t="shared" si="10"/>
        <v/>
      </c>
      <c r="B20" s="77">
        <v>10</v>
      </c>
      <c r="C20" s="78"/>
      <c r="D20" s="79"/>
      <c r="E20" s="80"/>
      <c r="F20" s="81"/>
      <c r="G20" s="92"/>
      <c r="H20" s="93" t="str">
        <f t="shared" si="11"/>
        <v/>
      </c>
      <c r="I20" s="94" t="str">
        <f t="shared" si="12"/>
        <v/>
      </c>
      <c r="J20" s="95" t="str">
        <f t="shared" si="13"/>
        <v/>
      </c>
      <c r="K20" s="96" t="str">
        <f t="shared" si="14"/>
        <v/>
      </c>
      <c r="L20" s="132" t="str">
        <f t="shared" si="15"/>
        <v/>
      </c>
      <c r="M20" s="132" t="str">
        <f t="shared" si="16"/>
        <v/>
      </c>
      <c r="N20" s="133" t="str">
        <f t="shared" si="17"/>
        <v/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21">
        <f t="shared" si="1"/>
        <v>0</v>
      </c>
      <c r="AB20" s="1">
        <f t="shared" si="2"/>
        <v>0</v>
      </c>
      <c r="AC20" s="1">
        <f t="shared" si="3"/>
        <v>0</v>
      </c>
      <c r="AD20" s="1">
        <f t="shared" si="4"/>
        <v>0</v>
      </c>
      <c r="AE20" s="1">
        <f t="shared" si="0"/>
        <v>0</v>
      </c>
      <c r="AF20" s="1">
        <f t="shared" si="5"/>
        <v>0</v>
      </c>
      <c r="AG20" s="1">
        <f t="shared" si="19"/>
        <v>0</v>
      </c>
      <c r="AH20" s="1">
        <f t="shared" si="20"/>
        <v>211.66975534518201</v>
      </c>
      <c r="AI20" s="1">
        <f t="shared" si="18"/>
        <v>211.66975534518201</v>
      </c>
      <c r="AJ20" s="1">
        <f t="shared" si="6"/>
        <v>211</v>
      </c>
      <c r="AK20" s="1">
        <f t="shared" si="21"/>
        <v>40</v>
      </c>
      <c r="AL20" s="1">
        <f t="shared" si="7"/>
        <v>11.119242655240802</v>
      </c>
      <c r="AM20" s="1">
        <f t="shared" si="8"/>
        <v>0</v>
      </c>
      <c r="AN20" s="1">
        <f t="shared" si="9"/>
        <v>0</v>
      </c>
      <c r="AO20" s="1">
        <f t="shared" si="22"/>
        <v>175082.851</v>
      </c>
      <c r="AP20" s="1">
        <f t="shared" si="23"/>
        <v>-14052.727999999999</v>
      </c>
    </row>
    <row r="21" spans="1:42" ht="17.25" customHeight="1" x14ac:dyDescent="0.15">
      <c r="A21" s="2" t="str">
        <f t="shared" si="10"/>
        <v/>
      </c>
      <c r="B21" s="57">
        <v>11</v>
      </c>
      <c r="C21" s="58"/>
      <c r="D21" s="59"/>
      <c r="E21" s="60"/>
      <c r="F21" s="61"/>
      <c r="G21" s="62"/>
      <c r="H21" s="63" t="str">
        <f t="shared" si="11"/>
        <v/>
      </c>
      <c r="I21" s="97" t="str">
        <f t="shared" si="12"/>
        <v/>
      </c>
      <c r="J21" s="65" t="str">
        <f t="shared" si="13"/>
        <v/>
      </c>
      <c r="K21" s="66" t="str">
        <f t="shared" si="14"/>
        <v/>
      </c>
      <c r="L21" s="134" t="str">
        <f t="shared" si="15"/>
        <v/>
      </c>
      <c r="M21" s="134" t="str">
        <f t="shared" si="16"/>
        <v/>
      </c>
      <c r="N21" s="135" t="str">
        <f t="shared" si="17"/>
        <v/>
      </c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21">
        <f t="shared" si="1"/>
        <v>0</v>
      </c>
      <c r="AB21" s="1">
        <f t="shared" si="2"/>
        <v>0</v>
      </c>
      <c r="AC21" s="1">
        <f t="shared" si="3"/>
        <v>0</v>
      </c>
      <c r="AD21" s="1">
        <f t="shared" si="4"/>
        <v>0</v>
      </c>
      <c r="AE21" s="1">
        <f t="shared" si="0"/>
        <v>0</v>
      </c>
      <c r="AF21" s="1">
        <f t="shared" si="5"/>
        <v>0</v>
      </c>
      <c r="AG21" s="1">
        <f t="shared" si="19"/>
        <v>0</v>
      </c>
      <c r="AH21" s="1">
        <f t="shared" si="20"/>
        <v>211.66975534518201</v>
      </c>
      <c r="AI21" s="1">
        <f t="shared" si="18"/>
        <v>211.66975534518201</v>
      </c>
      <c r="AJ21" s="1">
        <f t="shared" si="6"/>
        <v>211</v>
      </c>
      <c r="AK21" s="1">
        <f t="shared" si="21"/>
        <v>40</v>
      </c>
      <c r="AL21" s="1">
        <f t="shared" si="7"/>
        <v>11.119242655240802</v>
      </c>
      <c r="AM21" s="1">
        <f t="shared" si="8"/>
        <v>0</v>
      </c>
      <c r="AN21" s="1">
        <f t="shared" si="9"/>
        <v>0</v>
      </c>
      <c r="AO21" s="1">
        <f t="shared" si="22"/>
        <v>175082.851</v>
      </c>
      <c r="AP21" s="1">
        <f t="shared" si="23"/>
        <v>-14052.727999999999</v>
      </c>
    </row>
    <row r="22" spans="1:42" ht="17.25" customHeight="1" x14ac:dyDescent="0.15">
      <c r="A22" s="2" t="str">
        <f t="shared" si="10"/>
        <v/>
      </c>
      <c r="B22" s="67">
        <v>12</v>
      </c>
      <c r="C22" s="68"/>
      <c r="D22" s="69"/>
      <c r="E22" s="70"/>
      <c r="F22" s="71"/>
      <c r="G22" s="72"/>
      <c r="H22" s="73" t="str">
        <f t="shared" si="11"/>
        <v/>
      </c>
      <c r="I22" s="74" t="str">
        <f t="shared" si="12"/>
        <v/>
      </c>
      <c r="J22" s="75" t="str">
        <f t="shared" si="13"/>
        <v/>
      </c>
      <c r="K22" s="76" t="str">
        <f t="shared" si="14"/>
        <v/>
      </c>
      <c r="L22" s="119" t="str">
        <f t="shared" si="15"/>
        <v/>
      </c>
      <c r="M22" s="119" t="str">
        <f t="shared" si="16"/>
        <v/>
      </c>
      <c r="N22" s="120" t="str">
        <f t="shared" si="17"/>
        <v/>
      </c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1">
        <f t="shared" si="1"/>
        <v>0</v>
      </c>
      <c r="AB22" s="1">
        <f t="shared" si="2"/>
        <v>0</v>
      </c>
      <c r="AC22" s="1">
        <f t="shared" si="3"/>
        <v>0</v>
      </c>
      <c r="AD22" s="1">
        <f t="shared" si="4"/>
        <v>0</v>
      </c>
      <c r="AE22" s="1">
        <f t="shared" si="0"/>
        <v>0</v>
      </c>
      <c r="AF22" s="1">
        <f t="shared" si="5"/>
        <v>0</v>
      </c>
      <c r="AG22" s="1">
        <f t="shared" si="19"/>
        <v>0</v>
      </c>
      <c r="AH22" s="1">
        <f t="shared" si="20"/>
        <v>211.66975534518201</v>
      </c>
      <c r="AI22" s="1">
        <f t="shared" si="18"/>
        <v>211.66975534518201</v>
      </c>
      <c r="AJ22" s="1">
        <f t="shared" si="6"/>
        <v>211</v>
      </c>
      <c r="AK22" s="1">
        <f t="shared" si="21"/>
        <v>40</v>
      </c>
      <c r="AL22" s="1">
        <f t="shared" si="7"/>
        <v>11.119242655240802</v>
      </c>
      <c r="AM22" s="1">
        <f t="shared" si="8"/>
        <v>0</v>
      </c>
      <c r="AN22" s="1">
        <f t="shared" si="9"/>
        <v>0</v>
      </c>
      <c r="AO22" s="1">
        <f t="shared" si="22"/>
        <v>175082.851</v>
      </c>
      <c r="AP22" s="1">
        <f t="shared" si="23"/>
        <v>-14052.727999999999</v>
      </c>
    </row>
    <row r="23" spans="1:42" ht="17.25" customHeight="1" x14ac:dyDescent="0.15">
      <c r="A23" s="2" t="str">
        <f t="shared" si="10"/>
        <v/>
      </c>
      <c r="B23" s="67">
        <v>13</v>
      </c>
      <c r="C23" s="68"/>
      <c r="D23" s="69"/>
      <c r="E23" s="70"/>
      <c r="F23" s="71"/>
      <c r="G23" s="72"/>
      <c r="H23" s="73" t="str">
        <f t="shared" si="11"/>
        <v/>
      </c>
      <c r="I23" s="74" t="str">
        <f t="shared" si="12"/>
        <v/>
      </c>
      <c r="J23" s="75" t="str">
        <f t="shared" si="13"/>
        <v/>
      </c>
      <c r="K23" s="76" t="str">
        <f t="shared" si="14"/>
        <v/>
      </c>
      <c r="L23" s="119" t="str">
        <f t="shared" si="15"/>
        <v/>
      </c>
      <c r="M23" s="119" t="str">
        <f t="shared" si="16"/>
        <v/>
      </c>
      <c r="N23" s="120" t="str">
        <f t="shared" si="17"/>
        <v/>
      </c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1">
        <f t="shared" si="1"/>
        <v>0</v>
      </c>
      <c r="AB23" s="1">
        <f t="shared" si="2"/>
        <v>0</v>
      </c>
      <c r="AC23" s="1">
        <f t="shared" si="3"/>
        <v>0</v>
      </c>
      <c r="AD23" s="1">
        <f t="shared" si="4"/>
        <v>0</v>
      </c>
      <c r="AE23" s="1">
        <f t="shared" si="0"/>
        <v>0</v>
      </c>
      <c r="AF23" s="1">
        <f t="shared" si="5"/>
        <v>0</v>
      </c>
      <c r="AG23" s="1">
        <f t="shared" si="19"/>
        <v>0</v>
      </c>
      <c r="AH23" s="1">
        <f t="shared" si="20"/>
        <v>211.66975534518201</v>
      </c>
      <c r="AI23" s="1">
        <f t="shared" si="18"/>
        <v>211.66975534518201</v>
      </c>
      <c r="AJ23" s="1">
        <f t="shared" si="6"/>
        <v>211</v>
      </c>
      <c r="AK23" s="1">
        <f t="shared" si="21"/>
        <v>40</v>
      </c>
      <c r="AL23" s="1">
        <f t="shared" si="7"/>
        <v>11.119242655240802</v>
      </c>
      <c r="AM23" s="1">
        <f t="shared" si="8"/>
        <v>0</v>
      </c>
      <c r="AN23" s="1">
        <f t="shared" si="9"/>
        <v>0</v>
      </c>
      <c r="AO23" s="1">
        <f t="shared" si="22"/>
        <v>175082.851</v>
      </c>
      <c r="AP23" s="1">
        <f t="shared" si="23"/>
        <v>-14052.727999999999</v>
      </c>
    </row>
    <row r="24" spans="1:42" ht="17.25" customHeight="1" x14ac:dyDescent="0.15">
      <c r="A24" s="2" t="str">
        <f t="shared" si="10"/>
        <v/>
      </c>
      <c r="B24" s="67">
        <v>14</v>
      </c>
      <c r="C24" s="68"/>
      <c r="D24" s="69"/>
      <c r="E24" s="70"/>
      <c r="F24" s="71"/>
      <c r="G24" s="72"/>
      <c r="H24" s="73" t="str">
        <f t="shared" si="11"/>
        <v/>
      </c>
      <c r="I24" s="74" t="str">
        <f t="shared" si="12"/>
        <v/>
      </c>
      <c r="J24" s="75" t="str">
        <f t="shared" si="13"/>
        <v/>
      </c>
      <c r="K24" s="76" t="str">
        <f t="shared" si="14"/>
        <v/>
      </c>
      <c r="L24" s="119" t="str">
        <f t="shared" si="15"/>
        <v/>
      </c>
      <c r="M24" s="119" t="str">
        <f t="shared" si="16"/>
        <v/>
      </c>
      <c r="N24" s="120" t="str">
        <f t="shared" si="17"/>
        <v/>
      </c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21">
        <f t="shared" si="1"/>
        <v>0</v>
      </c>
      <c r="AB24" s="1">
        <f t="shared" si="2"/>
        <v>0</v>
      </c>
      <c r="AC24" s="1">
        <f t="shared" si="3"/>
        <v>0</v>
      </c>
      <c r="AD24" s="1">
        <f t="shared" si="4"/>
        <v>0</v>
      </c>
      <c r="AE24" s="1">
        <f t="shared" si="0"/>
        <v>0</v>
      </c>
      <c r="AF24" s="1">
        <f t="shared" si="5"/>
        <v>0</v>
      </c>
      <c r="AG24" s="1">
        <f t="shared" si="19"/>
        <v>0</v>
      </c>
      <c r="AH24" s="1">
        <f t="shared" si="20"/>
        <v>211.66975534518201</v>
      </c>
      <c r="AI24" s="1">
        <f t="shared" si="18"/>
        <v>211.66975534518201</v>
      </c>
      <c r="AJ24" s="1">
        <f t="shared" si="6"/>
        <v>211</v>
      </c>
      <c r="AK24" s="1">
        <f t="shared" si="21"/>
        <v>40</v>
      </c>
      <c r="AL24" s="1">
        <f t="shared" si="7"/>
        <v>11.119242655240802</v>
      </c>
      <c r="AM24" s="1">
        <f t="shared" si="8"/>
        <v>0</v>
      </c>
      <c r="AN24" s="1">
        <f t="shared" si="9"/>
        <v>0</v>
      </c>
      <c r="AO24" s="1">
        <f t="shared" si="22"/>
        <v>175082.851</v>
      </c>
      <c r="AP24" s="1">
        <f t="shared" si="23"/>
        <v>-14052.727999999999</v>
      </c>
    </row>
    <row r="25" spans="1:42" ht="17.25" customHeight="1" x14ac:dyDescent="0.15">
      <c r="A25" s="2" t="str">
        <f t="shared" si="10"/>
        <v/>
      </c>
      <c r="B25" s="98">
        <v>15</v>
      </c>
      <c r="C25" s="99"/>
      <c r="D25" s="100"/>
      <c r="E25" s="101"/>
      <c r="F25" s="102"/>
      <c r="G25" s="82"/>
      <c r="H25" s="83" t="str">
        <f t="shared" si="11"/>
        <v/>
      </c>
      <c r="I25" s="84" t="str">
        <f t="shared" si="12"/>
        <v/>
      </c>
      <c r="J25" s="85" t="str">
        <f t="shared" si="13"/>
        <v/>
      </c>
      <c r="K25" s="86" t="str">
        <f t="shared" si="14"/>
        <v/>
      </c>
      <c r="L25" s="121" t="str">
        <f t="shared" si="15"/>
        <v/>
      </c>
      <c r="M25" s="121" t="str">
        <f t="shared" si="16"/>
        <v/>
      </c>
      <c r="N25" s="122" t="str">
        <f t="shared" si="17"/>
        <v/>
      </c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21">
        <f t="shared" si="1"/>
        <v>0</v>
      </c>
      <c r="AB25" s="1">
        <f t="shared" si="2"/>
        <v>0</v>
      </c>
      <c r="AC25" s="1">
        <f t="shared" si="3"/>
        <v>0</v>
      </c>
      <c r="AD25" s="1">
        <f t="shared" si="4"/>
        <v>0</v>
      </c>
      <c r="AE25" s="1">
        <f t="shared" si="0"/>
        <v>0</v>
      </c>
      <c r="AF25" s="1">
        <f t="shared" si="5"/>
        <v>0</v>
      </c>
      <c r="AG25" s="1">
        <f t="shared" si="19"/>
        <v>0</v>
      </c>
      <c r="AH25" s="1">
        <f t="shared" si="20"/>
        <v>211.66975534518201</v>
      </c>
      <c r="AI25" s="1">
        <f t="shared" si="18"/>
        <v>211.66975534518201</v>
      </c>
      <c r="AJ25" s="1">
        <f t="shared" si="6"/>
        <v>211</v>
      </c>
      <c r="AK25" s="1">
        <f t="shared" si="21"/>
        <v>40</v>
      </c>
      <c r="AL25" s="1">
        <f t="shared" si="7"/>
        <v>11.119242655240802</v>
      </c>
      <c r="AM25" s="1">
        <f t="shared" si="8"/>
        <v>0</v>
      </c>
      <c r="AN25" s="1">
        <f t="shared" si="9"/>
        <v>0</v>
      </c>
      <c r="AO25" s="1">
        <f t="shared" si="22"/>
        <v>175082.851</v>
      </c>
      <c r="AP25" s="1">
        <f t="shared" si="23"/>
        <v>-14052.727999999999</v>
      </c>
    </row>
    <row r="26" spans="1:42" ht="17.25" customHeight="1" x14ac:dyDescent="0.15">
      <c r="A26" s="2" t="str">
        <f t="shared" si="10"/>
        <v/>
      </c>
      <c r="B26" s="103">
        <v>16</v>
      </c>
      <c r="C26" s="104"/>
      <c r="D26" s="105"/>
      <c r="E26" s="106"/>
      <c r="F26" s="107"/>
      <c r="G26" s="108"/>
      <c r="H26" s="88" t="str">
        <f t="shared" si="11"/>
        <v/>
      </c>
      <c r="I26" s="89" t="str">
        <f t="shared" si="12"/>
        <v/>
      </c>
      <c r="J26" s="90" t="str">
        <f t="shared" si="13"/>
        <v/>
      </c>
      <c r="K26" s="91" t="str">
        <f t="shared" si="14"/>
        <v/>
      </c>
      <c r="L26" s="136" t="str">
        <f t="shared" si="15"/>
        <v/>
      </c>
      <c r="M26" s="136" t="str">
        <f t="shared" si="16"/>
        <v/>
      </c>
      <c r="N26" s="137" t="str">
        <f t="shared" si="17"/>
        <v/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21">
        <f t="shared" si="1"/>
        <v>0</v>
      </c>
      <c r="AB26" s="1">
        <f t="shared" si="2"/>
        <v>0</v>
      </c>
      <c r="AC26" s="1">
        <f t="shared" si="3"/>
        <v>0</v>
      </c>
      <c r="AD26" s="1">
        <f t="shared" si="4"/>
        <v>0</v>
      </c>
      <c r="AE26" s="1">
        <f t="shared" si="0"/>
        <v>0</v>
      </c>
      <c r="AF26" s="1">
        <f t="shared" si="5"/>
        <v>0</v>
      </c>
      <c r="AG26" s="1">
        <f t="shared" si="19"/>
        <v>0</v>
      </c>
      <c r="AH26" s="1">
        <f t="shared" si="20"/>
        <v>211.66975534518201</v>
      </c>
      <c r="AI26" s="1">
        <f t="shared" si="18"/>
        <v>211.66975534518201</v>
      </c>
      <c r="AJ26" s="1">
        <f t="shared" si="6"/>
        <v>211</v>
      </c>
      <c r="AK26" s="1">
        <f t="shared" si="21"/>
        <v>40</v>
      </c>
      <c r="AL26" s="1">
        <f t="shared" si="7"/>
        <v>11.119242655240802</v>
      </c>
      <c r="AM26" s="1">
        <f t="shared" si="8"/>
        <v>0</v>
      </c>
      <c r="AN26" s="1">
        <f t="shared" si="9"/>
        <v>0</v>
      </c>
      <c r="AO26" s="1">
        <f t="shared" si="22"/>
        <v>175082.851</v>
      </c>
      <c r="AP26" s="1">
        <f t="shared" si="23"/>
        <v>-14052.727999999999</v>
      </c>
    </row>
    <row r="27" spans="1:42" ht="17.25" customHeight="1" x14ac:dyDescent="0.15">
      <c r="A27" s="2" t="str">
        <f t="shared" si="10"/>
        <v/>
      </c>
      <c r="B27" s="67">
        <v>17</v>
      </c>
      <c r="C27" s="68"/>
      <c r="D27" s="69"/>
      <c r="E27" s="70"/>
      <c r="F27" s="71"/>
      <c r="G27" s="72"/>
      <c r="H27" s="73" t="str">
        <f t="shared" si="11"/>
        <v/>
      </c>
      <c r="I27" s="74" t="str">
        <f t="shared" si="12"/>
        <v/>
      </c>
      <c r="J27" s="75" t="str">
        <f t="shared" si="13"/>
        <v/>
      </c>
      <c r="K27" s="76" t="str">
        <f t="shared" si="14"/>
        <v/>
      </c>
      <c r="L27" s="119" t="str">
        <f t="shared" si="15"/>
        <v/>
      </c>
      <c r="M27" s="119" t="str">
        <f t="shared" si="16"/>
        <v/>
      </c>
      <c r="N27" s="120" t="str">
        <f t="shared" si="17"/>
        <v/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1">
        <f t="shared" si="1"/>
        <v>0</v>
      </c>
      <c r="AB27" s="1">
        <f t="shared" si="2"/>
        <v>0</v>
      </c>
      <c r="AC27" s="1">
        <f t="shared" si="3"/>
        <v>0</v>
      </c>
      <c r="AD27" s="1">
        <f t="shared" si="4"/>
        <v>0</v>
      </c>
      <c r="AE27" s="1">
        <f t="shared" si="0"/>
        <v>0</v>
      </c>
      <c r="AF27" s="1">
        <f t="shared" si="5"/>
        <v>0</v>
      </c>
      <c r="AG27" s="1">
        <f t="shared" si="19"/>
        <v>0</v>
      </c>
      <c r="AH27" s="1">
        <f t="shared" si="20"/>
        <v>211.66975534518201</v>
      </c>
      <c r="AI27" s="1">
        <f t="shared" si="18"/>
        <v>211.66975534518201</v>
      </c>
      <c r="AJ27" s="1">
        <f t="shared" si="6"/>
        <v>211</v>
      </c>
      <c r="AK27" s="1">
        <f t="shared" si="21"/>
        <v>40</v>
      </c>
      <c r="AL27" s="1">
        <f t="shared" si="7"/>
        <v>11.119242655240802</v>
      </c>
      <c r="AM27" s="1">
        <f t="shared" si="8"/>
        <v>0</v>
      </c>
      <c r="AN27" s="1">
        <f t="shared" si="9"/>
        <v>0</v>
      </c>
      <c r="AO27" s="1">
        <f t="shared" si="22"/>
        <v>175082.851</v>
      </c>
      <c r="AP27" s="1">
        <f t="shared" si="23"/>
        <v>-14052.727999999999</v>
      </c>
    </row>
    <row r="28" spans="1:42" ht="17.25" customHeight="1" x14ac:dyDescent="0.15">
      <c r="A28" s="2" t="str">
        <f t="shared" si="10"/>
        <v/>
      </c>
      <c r="B28" s="67">
        <v>18</v>
      </c>
      <c r="C28" s="68"/>
      <c r="D28" s="69"/>
      <c r="E28" s="70"/>
      <c r="F28" s="71"/>
      <c r="G28" s="72"/>
      <c r="H28" s="73" t="str">
        <f t="shared" si="11"/>
        <v/>
      </c>
      <c r="I28" s="74" t="str">
        <f t="shared" si="12"/>
        <v/>
      </c>
      <c r="J28" s="75" t="str">
        <f t="shared" si="13"/>
        <v/>
      </c>
      <c r="K28" s="76" t="str">
        <f t="shared" si="14"/>
        <v/>
      </c>
      <c r="L28" s="119" t="str">
        <f t="shared" si="15"/>
        <v/>
      </c>
      <c r="M28" s="119" t="str">
        <f t="shared" si="16"/>
        <v/>
      </c>
      <c r="N28" s="120" t="str">
        <f t="shared" si="17"/>
        <v/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21">
        <f t="shared" si="1"/>
        <v>0</v>
      </c>
      <c r="AB28" s="1">
        <f t="shared" si="2"/>
        <v>0</v>
      </c>
      <c r="AC28" s="1">
        <f t="shared" si="3"/>
        <v>0</v>
      </c>
      <c r="AD28" s="1">
        <f t="shared" si="4"/>
        <v>0</v>
      </c>
      <c r="AE28" s="1">
        <f t="shared" si="0"/>
        <v>0</v>
      </c>
      <c r="AF28" s="1">
        <f t="shared" si="5"/>
        <v>0</v>
      </c>
      <c r="AG28" s="1">
        <f t="shared" si="19"/>
        <v>0</v>
      </c>
      <c r="AH28" s="1">
        <f t="shared" si="20"/>
        <v>211.66975534518201</v>
      </c>
      <c r="AI28" s="1">
        <f t="shared" si="18"/>
        <v>211.66975534518201</v>
      </c>
      <c r="AJ28" s="1">
        <f t="shared" si="6"/>
        <v>211</v>
      </c>
      <c r="AK28" s="1">
        <f t="shared" si="21"/>
        <v>40</v>
      </c>
      <c r="AL28" s="1">
        <f t="shared" si="7"/>
        <v>11.119242655240802</v>
      </c>
      <c r="AM28" s="1">
        <f t="shared" si="8"/>
        <v>0</v>
      </c>
      <c r="AN28" s="1">
        <f t="shared" si="9"/>
        <v>0</v>
      </c>
      <c r="AO28" s="1">
        <f t="shared" si="22"/>
        <v>175082.851</v>
      </c>
      <c r="AP28" s="1">
        <f t="shared" si="23"/>
        <v>-14052.727999999999</v>
      </c>
    </row>
    <row r="29" spans="1:42" ht="17.25" customHeight="1" x14ac:dyDescent="0.15">
      <c r="A29" s="2" t="str">
        <f t="shared" si="10"/>
        <v/>
      </c>
      <c r="B29" s="67">
        <v>19</v>
      </c>
      <c r="C29" s="68"/>
      <c r="D29" s="69"/>
      <c r="E29" s="70"/>
      <c r="F29" s="71"/>
      <c r="G29" s="72"/>
      <c r="H29" s="73" t="str">
        <f t="shared" si="11"/>
        <v/>
      </c>
      <c r="I29" s="74" t="str">
        <f t="shared" si="12"/>
        <v/>
      </c>
      <c r="J29" s="75" t="str">
        <f t="shared" si="13"/>
        <v/>
      </c>
      <c r="K29" s="76" t="str">
        <f t="shared" si="14"/>
        <v/>
      </c>
      <c r="L29" s="119" t="str">
        <f t="shared" si="15"/>
        <v/>
      </c>
      <c r="M29" s="119" t="str">
        <f t="shared" si="16"/>
        <v/>
      </c>
      <c r="N29" s="120" t="str">
        <f t="shared" si="17"/>
        <v/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21">
        <f t="shared" si="1"/>
        <v>0</v>
      </c>
      <c r="AB29" s="1">
        <f t="shared" si="2"/>
        <v>0</v>
      </c>
      <c r="AC29" s="1">
        <f t="shared" si="3"/>
        <v>0</v>
      </c>
      <c r="AD29" s="1">
        <f t="shared" si="4"/>
        <v>0</v>
      </c>
      <c r="AE29" s="1">
        <f t="shared" si="0"/>
        <v>0</v>
      </c>
      <c r="AF29" s="1">
        <f t="shared" si="5"/>
        <v>0</v>
      </c>
      <c r="AG29" s="1">
        <f t="shared" si="19"/>
        <v>0</v>
      </c>
      <c r="AH29" s="1">
        <f t="shared" si="20"/>
        <v>211.66975534518201</v>
      </c>
      <c r="AI29" s="1">
        <f t="shared" si="18"/>
        <v>211.66975534518201</v>
      </c>
      <c r="AJ29" s="1">
        <f t="shared" si="6"/>
        <v>211</v>
      </c>
      <c r="AK29" s="1">
        <f t="shared" si="21"/>
        <v>40</v>
      </c>
      <c r="AL29" s="1">
        <f t="shared" si="7"/>
        <v>11.119242655240802</v>
      </c>
      <c r="AM29" s="1">
        <f t="shared" si="8"/>
        <v>0</v>
      </c>
      <c r="AN29" s="1">
        <f t="shared" si="9"/>
        <v>0</v>
      </c>
      <c r="AO29" s="1">
        <f t="shared" si="22"/>
        <v>175082.851</v>
      </c>
      <c r="AP29" s="1">
        <f t="shared" si="23"/>
        <v>-14052.727999999999</v>
      </c>
    </row>
    <row r="30" spans="1:42" ht="17.25" customHeight="1" x14ac:dyDescent="0.15">
      <c r="A30" s="2" t="str">
        <f t="shared" si="10"/>
        <v/>
      </c>
      <c r="B30" s="77">
        <v>20</v>
      </c>
      <c r="C30" s="78"/>
      <c r="D30" s="79"/>
      <c r="E30" s="80"/>
      <c r="F30" s="81"/>
      <c r="G30" s="92"/>
      <c r="H30" s="93" t="str">
        <f t="shared" si="11"/>
        <v/>
      </c>
      <c r="I30" s="94" t="str">
        <f t="shared" si="12"/>
        <v/>
      </c>
      <c r="J30" s="95" t="str">
        <f t="shared" si="13"/>
        <v/>
      </c>
      <c r="K30" s="96" t="str">
        <f t="shared" si="14"/>
        <v/>
      </c>
      <c r="L30" s="132" t="str">
        <f t="shared" si="15"/>
        <v/>
      </c>
      <c r="M30" s="132" t="str">
        <f t="shared" si="16"/>
        <v/>
      </c>
      <c r="N30" s="133" t="str">
        <f t="shared" si="17"/>
        <v/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21">
        <f t="shared" si="1"/>
        <v>0</v>
      </c>
      <c r="AB30" s="1">
        <f t="shared" si="2"/>
        <v>0</v>
      </c>
      <c r="AC30" s="1">
        <f t="shared" si="3"/>
        <v>0</v>
      </c>
      <c r="AD30" s="1">
        <f t="shared" si="4"/>
        <v>0</v>
      </c>
      <c r="AE30" s="1">
        <f t="shared" si="0"/>
        <v>0</v>
      </c>
      <c r="AF30" s="1">
        <f t="shared" si="5"/>
        <v>0</v>
      </c>
      <c r="AG30" s="1">
        <f t="shared" si="19"/>
        <v>0</v>
      </c>
      <c r="AH30" s="1">
        <f t="shared" si="20"/>
        <v>211.66975534518201</v>
      </c>
      <c r="AI30" s="1">
        <f t="shared" si="18"/>
        <v>211.66975534518201</v>
      </c>
      <c r="AJ30" s="1">
        <f t="shared" si="6"/>
        <v>211</v>
      </c>
      <c r="AK30" s="1">
        <f t="shared" si="21"/>
        <v>40</v>
      </c>
      <c r="AL30" s="1">
        <f t="shared" si="7"/>
        <v>11.119242655240802</v>
      </c>
      <c r="AM30" s="1">
        <f t="shared" si="8"/>
        <v>0</v>
      </c>
      <c r="AN30" s="1">
        <f t="shared" si="9"/>
        <v>0</v>
      </c>
      <c r="AO30" s="1">
        <f t="shared" si="22"/>
        <v>175082.851</v>
      </c>
      <c r="AP30" s="1">
        <f t="shared" si="23"/>
        <v>-14052.727999999999</v>
      </c>
    </row>
    <row r="31" spans="1:42" ht="17.25" customHeight="1" x14ac:dyDescent="0.15">
      <c r="A31" s="2" t="str">
        <f t="shared" si="10"/>
        <v/>
      </c>
      <c r="B31" s="57">
        <v>21</v>
      </c>
      <c r="C31" s="58"/>
      <c r="D31" s="59"/>
      <c r="E31" s="60"/>
      <c r="F31" s="61"/>
      <c r="G31" s="62"/>
      <c r="H31" s="63" t="str">
        <f t="shared" si="11"/>
        <v/>
      </c>
      <c r="I31" s="97" t="str">
        <f t="shared" si="12"/>
        <v/>
      </c>
      <c r="J31" s="65" t="str">
        <f t="shared" si="13"/>
        <v/>
      </c>
      <c r="K31" s="66" t="str">
        <f t="shared" si="14"/>
        <v/>
      </c>
      <c r="L31" s="134" t="str">
        <f t="shared" si="15"/>
        <v/>
      </c>
      <c r="M31" s="134" t="str">
        <f t="shared" si="16"/>
        <v/>
      </c>
      <c r="N31" s="135" t="str">
        <f t="shared" si="17"/>
        <v/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1">
        <f t="shared" si="1"/>
        <v>0</v>
      </c>
      <c r="AB31" s="1">
        <f t="shared" si="2"/>
        <v>0</v>
      </c>
      <c r="AC31" s="1">
        <f t="shared" si="3"/>
        <v>0</v>
      </c>
      <c r="AD31" s="1">
        <f t="shared" si="4"/>
        <v>0</v>
      </c>
      <c r="AE31" s="1">
        <f t="shared" si="0"/>
        <v>0</v>
      </c>
      <c r="AF31" s="1">
        <f t="shared" si="5"/>
        <v>0</v>
      </c>
      <c r="AG31" s="1">
        <f t="shared" si="19"/>
        <v>0</v>
      </c>
      <c r="AH31" s="1">
        <f t="shared" si="20"/>
        <v>211.66975534518201</v>
      </c>
      <c r="AI31" s="1">
        <f t="shared" si="18"/>
        <v>211.66975534518201</v>
      </c>
      <c r="AJ31" s="1">
        <f t="shared" si="6"/>
        <v>211</v>
      </c>
      <c r="AK31" s="1">
        <f t="shared" si="21"/>
        <v>40</v>
      </c>
      <c r="AL31" s="1">
        <f t="shared" si="7"/>
        <v>11.119242655240802</v>
      </c>
      <c r="AM31" s="1">
        <f t="shared" si="8"/>
        <v>0</v>
      </c>
      <c r="AN31" s="1">
        <f t="shared" si="9"/>
        <v>0</v>
      </c>
      <c r="AO31" s="1">
        <f t="shared" si="22"/>
        <v>175082.851</v>
      </c>
      <c r="AP31" s="1">
        <f t="shared" si="23"/>
        <v>-14052.727999999999</v>
      </c>
    </row>
    <row r="32" spans="1:42" ht="17.25" customHeight="1" x14ac:dyDescent="0.15">
      <c r="A32" s="2" t="str">
        <f t="shared" si="10"/>
        <v/>
      </c>
      <c r="B32" s="67">
        <v>22</v>
      </c>
      <c r="C32" s="68"/>
      <c r="D32" s="69"/>
      <c r="E32" s="70"/>
      <c r="F32" s="71"/>
      <c r="G32" s="72"/>
      <c r="H32" s="73" t="str">
        <f t="shared" si="11"/>
        <v/>
      </c>
      <c r="I32" s="74" t="str">
        <f t="shared" si="12"/>
        <v/>
      </c>
      <c r="J32" s="75" t="str">
        <f t="shared" si="13"/>
        <v/>
      </c>
      <c r="K32" s="76" t="str">
        <f t="shared" si="14"/>
        <v/>
      </c>
      <c r="L32" s="119" t="str">
        <f t="shared" si="15"/>
        <v/>
      </c>
      <c r="M32" s="119" t="str">
        <f t="shared" si="16"/>
        <v/>
      </c>
      <c r="N32" s="120" t="str">
        <f t="shared" si="17"/>
        <v/>
      </c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21">
        <f t="shared" si="1"/>
        <v>0</v>
      </c>
      <c r="AB32" s="1">
        <f t="shared" si="2"/>
        <v>0</v>
      </c>
      <c r="AC32" s="1">
        <f t="shared" si="3"/>
        <v>0</v>
      </c>
      <c r="AD32" s="1">
        <f t="shared" si="4"/>
        <v>0</v>
      </c>
      <c r="AE32" s="1">
        <f t="shared" si="0"/>
        <v>0</v>
      </c>
      <c r="AF32" s="1">
        <f t="shared" si="5"/>
        <v>0</v>
      </c>
      <c r="AG32" s="1">
        <f t="shared" si="19"/>
        <v>0</v>
      </c>
      <c r="AH32" s="1">
        <f t="shared" si="20"/>
        <v>211.66975534518201</v>
      </c>
      <c r="AI32" s="1">
        <f t="shared" si="18"/>
        <v>211.66975534518201</v>
      </c>
      <c r="AJ32" s="1">
        <f t="shared" si="6"/>
        <v>211</v>
      </c>
      <c r="AK32" s="1">
        <f t="shared" si="21"/>
        <v>40</v>
      </c>
      <c r="AL32" s="1">
        <f t="shared" si="7"/>
        <v>11.119242655240802</v>
      </c>
      <c r="AM32" s="1">
        <f t="shared" si="8"/>
        <v>0</v>
      </c>
      <c r="AN32" s="1">
        <f t="shared" si="9"/>
        <v>0</v>
      </c>
      <c r="AO32" s="1">
        <f t="shared" si="22"/>
        <v>175082.851</v>
      </c>
      <c r="AP32" s="1">
        <f t="shared" si="23"/>
        <v>-14052.727999999999</v>
      </c>
    </row>
    <row r="33" spans="1:42" ht="17.25" customHeight="1" x14ac:dyDescent="0.15">
      <c r="A33" s="2" t="str">
        <f t="shared" si="10"/>
        <v/>
      </c>
      <c r="B33" s="67">
        <v>23</v>
      </c>
      <c r="C33" s="68"/>
      <c r="D33" s="69"/>
      <c r="E33" s="70"/>
      <c r="F33" s="71"/>
      <c r="G33" s="72"/>
      <c r="H33" s="73" t="str">
        <f t="shared" si="11"/>
        <v/>
      </c>
      <c r="I33" s="74" t="str">
        <f t="shared" si="12"/>
        <v/>
      </c>
      <c r="J33" s="75" t="str">
        <f t="shared" si="13"/>
        <v/>
      </c>
      <c r="K33" s="76" t="str">
        <f t="shared" si="14"/>
        <v/>
      </c>
      <c r="L33" s="119" t="str">
        <f t="shared" si="15"/>
        <v/>
      </c>
      <c r="M33" s="119" t="str">
        <f t="shared" si="16"/>
        <v/>
      </c>
      <c r="N33" s="120" t="str">
        <f t="shared" si="17"/>
        <v/>
      </c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1">
        <f t="shared" si="1"/>
        <v>0</v>
      </c>
      <c r="AB33" s="1">
        <f t="shared" si="2"/>
        <v>0</v>
      </c>
      <c r="AC33" s="1">
        <f t="shared" si="3"/>
        <v>0</v>
      </c>
      <c r="AD33" s="1">
        <f t="shared" si="4"/>
        <v>0</v>
      </c>
      <c r="AE33" s="1">
        <f t="shared" si="0"/>
        <v>0</v>
      </c>
      <c r="AF33" s="1">
        <f t="shared" si="5"/>
        <v>0</v>
      </c>
      <c r="AG33" s="1">
        <f t="shared" si="19"/>
        <v>0</v>
      </c>
      <c r="AH33" s="1">
        <f t="shared" si="20"/>
        <v>211.66975534518201</v>
      </c>
      <c r="AI33" s="1">
        <f t="shared" si="18"/>
        <v>211.66975534518201</v>
      </c>
      <c r="AJ33" s="1">
        <f t="shared" si="6"/>
        <v>211</v>
      </c>
      <c r="AK33" s="1">
        <f t="shared" si="21"/>
        <v>40</v>
      </c>
      <c r="AL33" s="1">
        <f t="shared" si="7"/>
        <v>11.119242655240802</v>
      </c>
      <c r="AM33" s="1">
        <f t="shared" si="8"/>
        <v>0</v>
      </c>
      <c r="AN33" s="1">
        <f t="shared" si="9"/>
        <v>0</v>
      </c>
      <c r="AO33" s="1">
        <f t="shared" si="22"/>
        <v>175082.851</v>
      </c>
      <c r="AP33" s="1">
        <f t="shared" si="23"/>
        <v>-14052.727999999999</v>
      </c>
    </row>
    <row r="34" spans="1:42" ht="17.25" customHeight="1" x14ac:dyDescent="0.15">
      <c r="A34" s="2" t="str">
        <f t="shared" si="10"/>
        <v/>
      </c>
      <c r="B34" s="67">
        <v>24</v>
      </c>
      <c r="C34" s="68"/>
      <c r="D34" s="69"/>
      <c r="E34" s="70"/>
      <c r="F34" s="71"/>
      <c r="G34" s="72"/>
      <c r="H34" s="73" t="str">
        <f t="shared" si="11"/>
        <v/>
      </c>
      <c r="I34" s="74" t="str">
        <f t="shared" si="12"/>
        <v/>
      </c>
      <c r="J34" s="75" t="str">
        <f t="shared" si="13"/>
        <v/>
      </c>
      <c r="K34" s="76" t="str">
        <f t="shared" si="14"/>
        <v/>
      </c>
      <c r="L34" s="119" t="str">
        <f t="shared" si="15"/>
        <v/>
      </c>
      <c r="M34" s="119" t="str">
        <f t="shared" si="16"/>
        <v/>
      </c>
      <c r="N34" s="120" t="str">
        <f t="shared" si="17"/>
        <v/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1">
        <f t="shared" si="1"/>
        <v>0</v>
      </c>
      <c r="AB34" s="1">
        <f t="shared" si="2"/>
        <v>0</v>
      </c>
      <c r="AC34" s="1">
        <f t="shared" si="3"/>
        <v>0</v>
      </c>
      <c r="AD34" s="1">
        <f t="shared" si="4"/>
        <v>0</v>
      </c>
      <c r="AE34" s="1">
        <f t="shared" si="0"/>
        <v>0</v>
      </c>
      <c r="AF34" s="1">
        <f t="shared" si="5"/>
        <v>0</v>
      </c>
      <c r="AG34" s="1">
        <f t="shared" si="19"/>
        <v>0</v>
      </c>
      <c r="AH34" s="1">
        <f t="shared" si="20"/>
        <v>211.66975534518201</v>
      </c>
      <c r="AI34" s="1">
        <f t="shared" si="18"/>
        <v>211.66975534518201</v>
      </c>
      <c r="AJ34" s="1">
        <f t="shared" si="6"/>
        <v>211</v>
      </c>
      <c r="AK34" s="1">
        <f t="shared" si="21"/>
        <v>40</v>
      </c>
      <c r="AL34" s="1">
        <f t="shared" si="7"/>
        <v>11.119242655240802</v>
      </c>
      <c r="AM34" s="1">
        <f t="shared" si="8"/>
        <v>0</v>
      </c>
      <c r="AN34" s="1">
        <f t="shared" si="9"/>
        <v>0</v>
      </c>
      <c r="AO34" s="1">
        <f t="shared" si="22"/>
        <v>175082.851</v>
      </c>
      <c r="AP34" s="1">
        <f t="shared" si="23"/>
        <v>-14052.727999999999</v>
      </c>
    </row>
    <row r="35" spans="1:42" ht="17.25" customHeight="1" x14ac:dyDescent="0.15">
      <c r="A35" s="2" t="str">
        <f t="shared" si="10"/>
        <v/>
      </c>
      <c r="B35" s="98">
        <v>25</v>
      </c>
      <c r="C35" s="99"/>
      <c r="D35" s="100"/>
      <c r="E35" s="101"/>
      <c r="F35" s="102"/>
      <c r="G35" s="82"/>
      <c r="H35" s="83" t="str">
        <f t="shared" si="11"/>
        <v/>
      </c>
      <c r="I35" s="84" t="str">
        <f t="shared" si="12"/>
        <v/>
      </c>
      <c r="J35" s="85" t="str">
        <f t="shared" si="13"/>
        <v/>
      </c>
      <c r="K35" s="86" t="str">
        <f t="shared" si="14"/>
        <v/>
      </c>
      <c r="L35" s="121" t="str">
        <f t="shared" si="15"/>
        <v/>
      </c>
      <c r="M35" s="121" t="str">
        <f t="shared" si="16"/>
        <v/>
      </c>
      <c r="N35" s="122" t="str">
        <f t="shared" si="17"/>
        <v/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1">
        <f t="shared" si="1"/>
        <v>0</v>
      </c>
      <c r="AB35" s="1">
        <f t="shared" si="2"/>
        <v>0</v>
      </c>
      <c r="AC35" s="1">
        <f t="shared" si="3"/>
        <v>0</v>
      </c>
      <c r="AD35" s="1">
        <f t="shared" si="4"/>
        <v>0</v>
      </c>
      <c r="AE35" s="1">
        <f t="shared" si="0"/>
        <v>0</v>
      </c>
      <c r="AF35" s="1">
        <f t="shared" si="5"/>
        <v>0</v>
      </c>
      <c r="AG35" s="1">
        <f t="shared" si="19"/>
        <v>0</v>
      </c>
      <c r="AH35" s="1">
        <f t="shared" si="20"/>
        <v>211.66975534518201</v>
      </c>
      <c r="AI35" s="1">
        <f t="shared" si="18"/>
        <v>211.66975534518201</v>
      </c>
      <c r="AJ35" s="1">
        <f t="shared" si="6"/>
        <v>211</v>
      </c>
      <c r="AK35" s="1">
        <f t="shared" si="21"/>
        <v>40</v>
      </c>
      <c r="AL35" s="1">
        <f t="shared" si="7"/>
        <v>11.119242655240802</v>
      </c>
      <c r="AM35" s="1">
        <f t="shared" si="8"/>
        <v>0</v>
      </c>
      <c r="AN35" s="1">
        <f t="shared" si="9"/>
        <v>0</v>
      </c>
      <c r="AO35" s="1">
        <f t="shared" si="22"/>
        <v>175082.851</v>
      </c>
      <c r="AP35" s="1">
        <f t="shared" si="23"/>
        <v>-14052.727999999999</v>
      </c>
    </row>
    <row r="36" spans="1:42" ht="17.25" customHeight="1" x14ac:dyDescent="0.15">
      <c r="A36" s="2" t="str">
        <f t="shared" si="10"/>
        <v/>
      </c>
      <c r="B36" s="103">
        <v>26</v>
      </c>
      <c r="C36" s="104"/>
      <c r="D36" s="105"/>
      <c r="E36" s="106"/>
      <c r="F36" s="107"/>
      <c r="G36" s="108"/>
      <c r="H36" s="88" t="str">
        <f t="shared" si="11"/>
        <v/>
      </c>
      <c r="I36" s="89" t="str">
        <f t="shared" si="12"/>
        <v/>
      </c>
      <c r="J36" s="90" t="str">
        <f t="shared" si="13"/>
        <v/>
      </c>
      <c r="K36" s="91" t="str">
        <f t="shared" si="14"/>
        <v/>
      </c>
      <c r="L36" s="136" t="str">
        <f t="shared" si="15"/>
        <v/>
      </c>
      <c r="M36" s="136" t="str">
        <f t="shared" si="16"/>
        <v/>
      </c>
      <c r="N36" s="137" t="str">
        <f t="shared" si="17"/>
        <v/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1">
        <f t="shared" si="1"/>
        <v>0</v>
      </c>
      <c r="AB36" s="1">
        <f t="shared" si="2"/>
        <v>0</v>
      </c>
      <c r="AC36" s="1">
        <f t="shared" si="3"/>
        <v>0</v>
      </c>
      <c r="AD36" s="1">
        <f t="shared" si="4"/>
        <v>0</v>
      </c>
      <c r="AE36" s="1">
        <f t="shared" si="0"/>
        <v>0</v>
      </c>
      <c r="AF36" s="1">
        <f t="shared" si="5"/>
        <v>0</v>
      </c>
      <c r="AG36" s="1">
        <f t="shared" si="19"/>
        <v>0</v>
      </c>
      <c r="AH36" s="1">
        <f t="shared" si="20"/>
        <v>211.66975534518201</v>
      </c>
      <c r="AI36" s="1">
        <f t="shared" si="18"/>
        <v>211.66975534518201</v>
      </c>
      <c r="AJ36" s="1">
        <f t="shared" si="6"/>
        <v>211</v>
      </c>
      <c r="AK36" s="1">
        <f t="shared" si="21"/>
        <v>40</v>
      </c>
      <c r="AL36" s="1">
        <f t="shared" si="7"/>
        <v>11.119242655240802</v>
      </c>
      <c r="AM36" s="1">
        <f t="shared" si="8"/>
        <v>0</v>
      </c>
      <c r="AN36" s="1">
        <f t="shared" si="9"/>
        <v>0</v>
      </c>
      <c r="AO36" s="1">
        <f t="shared" si="22"/>
        <v>175082.851</v>
      </c>
      <c r="AP36" s="1">
        <f t="shared" si="23"/>
        <v>-14052.727999999999</v>
      </c>
    </row>
    <row r="37" spans="1:42" ht="17.25" customHeight="1" x14ac:dyDescent="0.15">
      <c r="A37" s="2" t="str">
        <f t="shared" si="10"/>
        <v/>
      </c>
      <c r="B37" s="67">
        <v>27</v>
      </c>
      <c r="C37" s="68"/>
      <c r="D37" s="69"/>
      <c r="E37" s="70"/>
      <c r="F37" s="71"/>
      <c r="G37" s="72"/>
      <c r="H37" s="73" t="str">
        <f t="shared" si="11"/>
        <v/>
      </c>
      <c r="I37" s="74" t="str">
        <f t="shared" si="12"/>
        <v/>
      </c>
      <c r="J37" s="75" t="str">
        <f t="shared" si="13"/>
        <v/>
      </c>
      <c r="K37" s="76" t="str">
        <f t="shared" si="14"/>
        <v/>
      </c>
      <c r="L37" s="119" t="str">
        <f t="shared" si="15"/>
        <v/>
      </c>
      <c r="M37" s="119" t="str">
        <f t="shared" si="16"/>
        <v/>
      </c>
      <c r="N37" s="120" t="str">
        <f t="shared" si="17"/>
        <v/>
      </c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21">
        <f t="shared" si="1"/>
        <v>0</v>
      </c>
      <c r="AB37" s="1">
        <f t="shared" si="2"/>
        <v>0</v>
      </c>
      <c r="AC37" s="1">
        <f t="shared" si="3"/>
        <v>0</v>
      </c>
      <c r="AD37" s="1">
        <f t="shared" si="4"/>
        <v>0</v>
      </c>
      <c r="AE37" s="1">
        <f t="shared" si="0"/>
        <v>0</v>
      </c>
      <c r="AF37" s="1">
        <f t="shared" si="5"/>
        <v>0</v>
      </c>
      <c r="AG37" s="1">
        <f t="shared" si="19"/>
        <v>0</v>
      </c>
      <c r="AH37" s="1">
        <f t="shared" si="20"/>
        <v>211.66975534518201</v>
      </c>
      <c r="AI37" s="1">
        <f t="shared" si="18"/>
        <v>211.66975534518201</v>
      </c>
      <c r="AJ37" s="1">
        <f t="shared" si="6"/>
        <v>211</v>
      </c>
      <c r="AK37" s="1">
        <f t="shared" si="21"/>
        <v>40</v>
      </c>
      <c r="AL37" s="1">
        <f t="shared" si="7"/>
        <v>11.119242655240802</v>
      </c>
      <c r="AM37" s="1">
        <f t="shared" si="8"/>
        <v>0</v>
      </c>
      <c r="AN37" s="1">
        <f t="shared" si="9"/>
        <v>0</v>
      </c>
      <c r="AO37" s="1">
        <f t="shared" si="22"/>
        <v>175082.851</v>
      </c>
      <c r="AP37" s="1">
        <f t="shared" si="23"/>
        <v>-14052.727999999999</v>
      </c>
    </row>
    <row r="38" spans="1:42" ht="17.25" customHeight="1" x14ac:dyDescent="0.15">
      <c r="A38" s="2" t="str">
        <f t="shared" si="10"/>
        <v/>
      </c>
      <c r="B38" s="67">
        <v>28</v>
      </c>
      <c r="C38" s="68"/>
      <c r="D38" s="69"/>
      <c r="E38" s="70"/>
      <c r="F38" s="71"/>
      <c r="G38" s="72"/>
      <c r="H38" s="73" t="str">
        <f t="shared" si="11"/>
        <v/>
      </c>
      <c r="I38" s="74" t="str">
        <f t="shared" si="12"/>
        <v/>
      </c>
      <c r="J38" s="75" t="str">
        <f t="shared" si="13"/>
        <v/>
      </c>
      <c r="K38" s="76" t="str">
        <f t="shared" si="14"/>
        <v/>
      </c>
      <c r="L38" s="119" t="str">
        <f t="shared" si="15"/>
        <v/>
      </c>
      <c r="M38" s="119" t="str">
        <f t="shared" si="16"/>
        <v/>
      </c>
      <c r="N38" s="120" t="str">
        <f t="shared" si="17"/>
        <v/>
      </c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1">
        <f t="shared" si="1"/>
        <v>0</v>
      </c>
      <c r="AB38" s="1">
        <f t="shared" si="2"/>
        <v>0</v>
      </c>
      <c r="AC38" s="1">
        <f t="shared" si="3"/>
        <v>0</v>
      </c>
      <c r="AD38" s="1">
        <f t="shared" si="4"/>
        <v>0</v>
      </c>
      <c r="AE38" s="1">
        <f t="shared" si="0"/>
        <v>0</v>
      </c>
      <c r="AF38" s="1">
        <f t="shared" si="5"/>
        <v>0</v>
      </c>
      <c r="AG38" s="1">
        <f t="shared" si="19"/>
        <v>0</v>
      </c>
      <c r="AH38" s="1">
        <f t="shared" si="20"/>
        <v>211.66975534518201</v>
      </c>
      <c r="AI38" s="1">
        <f t="shared" si="18"/>
        <v>211.66975534518201</v>
      </c>
      <c r="AJ38" s="1">
        <f t="shared" si="6"/>
        <v>211</v>
      </c>
      <c r="AK38" s="1">
        <f t="shared" si="21"/>
        <v>40</v>
      </c>
      <c r="AL38" s="1">
        <f t="shared" si="7"/>
        <v>11.119242655240802</v>
      </c>
      <c r="AM38" s="1">
        <f t="shared" si="8"/>
        <v>0</v>
      </c>
      <c r="AN38" s="1">
        <f t="shared" si="9"/>
        <v>0</v>
      </c>
      <c r="AO38" s="1">
        <f t="shared" si="22"/>
        <v>175082.851</v>
      </c>
      <c r="AP38" s="1">
        <f t="shared" si="23"/>
        <v>-14052.727999999999</v>
      </c>
    </row>
    <row r="39" spans="1:42" ht="17.25" customHeight="1" x14ac:dyDescent="0.15">
      <c r="A39" s="2" t="str">
        <f t="shared" si="10"/>
        <v/>
      </c>
      <c r="B39" s="67">
        <v>29</v>
      </c>
      <c r="C39" s="68"/>
      <c r="D39" s="69"/>
      <c r="E39" s="70"/>
      <c r="F39" s="71"/>
      <c r="G39" s="72"/>
      <c r="H39" s="73" t="str">
        <f t="shared" si="11"/>
        <v/>
      </c>
      <c r="I39" s="74" t="str">
        <f t="shared" si="12"/>
        <v/>
      </c>
      <c r="J39" s="75" t="str">
        <f t="shared" si="13"/>
        <v/>
      </c>
      <c r="K39" s="76" t="str">
        <f t="shared" si="14"/>
        <v/>
      </c>
      <c r="L39" s="119" t="str">
        <f t="shared" si="15"/>
        <v/>
      </c>
      <c r="M39" s="119" t="str">
        <f t="shared" si="16"/>
        <v/>
      </c>
      <c r="N39" s="120" t="str">
        <f t="shared" si="17"/>
        <v/>
      </c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1">
        <f t="shared" si="1"/>
        <v>0</v>
      </c>
      <c r="AB39" s="1">
        <f t="shared" si="2"/>
        <v>0</v>
      </c>
      <c r="AC39" s="1">
        <f t="shared" si="3"/>
        <v>0</v>
      </c>
      <c r="AD39" s="1">
        <f t="shared" si="4"/>
        <v>0</v>
      </c>
      <c r="AE39" s="1">
        <f t="shared" si="0"/>
        <v>0</v>
      </c>
      <c r="AF39" s="1">
        <f t="shared" si="5"/>
        <v>0</v>
      </c>
      <c r="AG39" s="1">
        <f t="shared" si="19"/>
        <v>0</v>
      </c>
      <c r="AH39" s="1">
        <f t="shared" si="20"/>
        <v>211.66975534518201</v>
      </c>
      <c r="AI39" s="1">
        <f t="shared" si="18"/>
        <v>211.66975534518201</v>
      </c>
      <c r="AJ39" s="1">
        <f t="shared" si="6"/>
        <v>211</v>
      </c>
      <c r="AK39" s="1">
        <f t="shared" si="21"/>
        <v>40</v>
      </c>
      <c r="AL39" s="1">
        <f t="shared" si="7"/>
        <v>11.119242655240802</v>
      </c>
      <c r="AM39" s="1">
        <f t="shared" si="8"/>
        <v>0</v>
      </c>
      <c r="AN39" s="1">
        <f t="shared" si="9"/>
        <v>0</v>
      </c>
      <c r="AO39" s="1">
        <f t="shared" si="22"/>
        <v>175082.851</v>
      </c>
      <c r="AP39" s="1">
        <f t="shared" si="23"/>
        <v>-14052.727999999999</v>
      </c>
    </row>
    <row r="40" spans="1:42" ht="17.25" customHeight="1" x14ac:dyDescent="0.15">
      <c r="A40" s="2" t="str">
        <f t="shared" si="10"/>
        <v/>
      </c>
      <c r="B40" s="77">
        <v>30</v>
      </c>
      <c r="C40" s="78"/>
      <c r="D40" s="79"/>
      <c r="E40" s="80"/>
      <c r="F40" s="81"/>
      <c r="G40" s="92"/>
      <c r="H40" s="93" t="str">
        <f t="shared" si="11"/>
        <v/>
      </c>
      <c r="I40" s="94" t="str">
        <f t="shared" si="12"/>
        <v/>
      </c>
      <c r="J40" s="95" t="str">
        <f t="shared" si="13"/>
        <v/>
      </c>
      <c r="K40" s="96" t="str">
        <f t="shared" si="14"/>
        <v/>
      </c>
      <c r="L40" s="132" t="str">
        <f t="shared" si="15"/>
        <v/>
      </c>
      <c r="M40" s="132" t="str">
        <f t="shared" si="16"/>
        <v/>
      </c>
      <c r="N40" s="133" t="str">
        <f t="shared" si="17"/>
        <v/>
      </c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1">
        <f t="shared" si="1"/>
        <v>0</v>
      </c>
      <c r="AB40" s="1">
        <f t="shared" si="2"/>
        <v>0</v>
      </c>
      <c r="AC40" s="1">
        <f t="shared" si="3"/>
        <v>0</v>
      </c>
      <c r="AD40" s="1">
        <f t="shared" si="4"/>
        <v>0</v>
      </c>
      <c r="AE40" s="1">
        <f t="shared" si="0"/>
        <v>0</v>
      </c>
      <c r="AF40" s="1">
        <f t="shared" si="5"/>
        <v>0</v>
      </c>
      <c r="AG40" s="1">
        <f t="shared" si="19"/>
        <v>0</v>
      </c>
      <c r="AH40" s="1">
        <f t="shared" si="20"/>
        <v>211.66975534518201</v>
      </c>
      <c r="AI40" s="1">
        <f t="shared" si="18"/>
        <v>211.66975534518201</v>
      </c>
      <c r="AJ40" s="1">
        <f t="shared" si="6"/>
        <v>211</v>
      </c>
      <c r="AK40" s="1">
        <f t="shared" si="21"/>
        <v>40</v>
      </c>
      <c r="AL40" s="1">
        <f t="shared" si="7"/>
        <v>11.119242655240802</v>
      </c>
      <c r="AM40" s="1">
        <f t="shared" si="8"/>
        <v>0</v>
      </c>
      <c r="AN40" s="1">
        <f t="shared" si="9"/>
        <v>0</v>
      </c>
      <c r="AO40" s="1">
        <f t="shared" si="22"/>
        <v>175082.851</v>
      </c>
      <c r="AP40" s="1">
        <f t="shared" si="23"/>
        <v>-14052.727999999999</v>
      </c>
    </row>
    <row r="41" spans="1:42" ht="17.25" customHeight="1" x14ac:dyDescent="0.15">
      <c r="A41" s="2" t="str">
        <f t="shared" si="10"/>
        <v/>
      </c>
      <c r="B41" s="57">
        <v>31</v>
      </c>
      <c r="C41" s="58"/>
      <c r="D41" s="59"/>
      <c r="E41" s="60"/>
      <c r="F41" s="61"/>
      <c r="G41" s="62"/>
      <c r="H41" s="63" t="str">
        <f t="shared" si="11"/>
        <v/>
      </c>
      <c r="I41" s="97" t="str">
        <f t="shared" si="12"/>
        <v/>
      </c>
      <c r="J41" s="65" t="str">
        <f t="shared" si="13"/>
        <v/>
      </c>
      <c r="K41" s="66" t="str">
        <f t="shared" si="14"/>
        <v/>
      </c>
      <c r="L41" s="134" t="str">
        <f t="shared" si="15"/>
        <v/>
      </c>
      <c r="M41" s="134" t="str">
        <f t="shared" si="16"/>
        <v/>
      </c>
      <c r="N41" s="135" t="str">
        <f t="shared" si="17"/>
        <v/>
      </c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1">
        <f t="shared" si="1"/>
        <v>0</v>
      </c>
      <c r="AB41" s="1">
        <f t="shared" si="2"/>
        <v>0</v>
      </c>
      <c r="AC41" s="1">
        <f t="shared" si="3"/>
        <v>0</v>
      </c>
      <c r="AD41" s="1">
        <f t="shared" si="4"/>
        <v>0</v>
      </c>
      <c r="AE41" s="1">
        <f t="shared" si="0"/>
        <v>0</v>
      </c>
      <c r="AF41" s="1">
        <f t="shared" si="5"/>
        <v>0</v>
      </c>
      <c r="AG41" s="1">
        <f t="shared" si="19"/>
        <v>0</v>
      </c>
      <c r="AH41" s="1">
        <f t="shared" si="20"/>
        <v>211.66975534518201</v>
      </c>
      <c r="AI41" s="1">
        <f t="shared" si="18"/>
        <v>211.66975534518201</v>
      </c>
      <c r="AJ41" s="1">
        <f t="shared" si="6"/>
        <v>211</v>
      </c>
      <c r="AK41" s="1">
        <f t="shared" si="21"/>
        <v>40</v>
      </c>
      <c r="AL41" s="1">
        <f t="shared" si="7"/>
        <v>11.119242655240802</v>
      </c>
      <c r="AM41" s="1">
        <f t="shared" si="8"/>
        <v>0</v>
      </c>
      <c r="AN41" s="1">
        <f t="shared" si="9"/>
        <v>0</v>
      </c>
      <c r="AO41" s="1">
        <f t="shared" si="22"/>
        <v>175082.851</v>
      </c>
      <c r="AP41" s="1">
        <f t="shared" si="23"/>
        <v>-14052.727999999999</v>
      </c>
    </row>
    <row r="42" spans="1:42" ht="17.25" customHeight="1" x14ac:dyDescent="0.15">
      <c r="A42" s="2" t="str">
        <f t="shared" si="10"/>
        <v/>
      </c>
      <c r="B42" s="67">
        <v>32</v>
      </c>
      <c r="C42" s="68"/>
      <c r="D42" s="69"/>
      <c r="E42" s="70"/>
      <c r="F42" s="71"/>
      <c r="G42" s="72"/>
      <c r="H42" s="73" t="str">
        <f t="shared" si="11"/>
        <v/>
      </c>
      <c r="I42" s="74" t="str">
        <f t="shared" si="12"/>
        <v/>
      </c>
      <c r="J42" s="75" t="str">
        <f t="shared" si="13"/>
        <v/>
      </c>
      <c r="K42" s="76" t="str">
        <f t="shared" si="14"/>
        <v/>
      </c>
      <c r="L42" s="119" t="str">
        <f t="shared" si="15"/>
        <v/>
      </c>
      <c r="M42" s="119" t="str">
        <f t="shared" si="16"/>
        <v/>
      </c>
      <c r="N42" s="120" t="str">
        <f t="shared" si="17"/>
        <v/>
      </c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21">
        <f t="shared" si="1"/>
        <v>0</v>
      </c>
      <c r="AB42" s="1">
        <f t="shared" si="2"/>
        <v>0</v>
      </c>
      <c r="AC42" s="1">
        <f t="shared" si="3"/>
        <v>0</v>
      </c>
      <c r="AD42" s="1">
        <f t="shared" si="4"/>
        <v>0</v>
      </c>
      <c r="AE42" s="1">
        <f t="shared" si="0"/>
        <v>0</v>
      </c>
      <c r="AF42" s="1">
        <f t="shared" si="5"/>
        <v>0</v>
      </c>
      <c r="AG42" s="1">
        <f t="shared" si="19"/>
        <v>0</v>
      </c>
      <c r="AH42" s="1">
        <f t="shared" si="20"/>
        <v>211.66975534518201</v>
      </c>
      <c r="AI42" s="1">
        <f t="shared" si="18"/>
        <v>211.66975534518201</v>
      </c>
      <c r="AJ42" s="1">
        <f t="shared" si="6"/>
        <v>211</v>
      </c>
      <c r="AK42" s="1">
        <f t="shared" si="21"/>
        <v>40</v>
      </c>
      <c r="AL42" s="1">
        <f t="shared" si="7"/>
        <v>11.119242655240802</v>
      </c>
      <c r="AM42" s="1">
        <f t="shared" si="8"/>
        <v>0</v>
      </c>
      <c r="AN42" s="1">
        <f t="shared" si="9"/>
        <v>0</v>
      </c>
      <c r="AO42" s="1">
        <f t="shared" si="22"/>
        <v>175082.851</v>
      </c>
      <c r="AP42" s="1">
        <f t="shared" si="23"/>
        <v>-14052.727999999999</v>
      </c>
    </row>
    <row r="43" spans="1:42" ht="17.25" customHeight="1" x14ac:dyDescent="0.15">
      <c r="A43" s="2" t="str">
        <f t="shared" si="10"/>
        <v/>
      </c>
      <c r="B43" s="67">
        <v>33</v>
      </c>
      <c r="C43" s="68"/>
      <c r="D43" s="69"/>
      <c r="E43" s="70"/>
      <c r="F43" s="71"/>
      <c r="G43" s="72"/>
      <c r="H43" s="73" t="str">
        <f t="shared" si="11"/>
        <v/>
      </c>
      <c r="I43" s="74" t="str">
        <f t="shared" si="12"/>
        <v/>
      </c>
      <c r="J43" s="75" t="str">
        <f t="shared" si="13"/>
        <v/>
      </c>
      <c r="K43" s="76" t="str">
        <f t="shared" si="14"/>
        <v/>
      </c>
      <c r="L43" s="119" t="str">
        <f t="shared" si="15"/>
        <v/>
      </c>
      <c r="M43" s="119" t="str">
        <f t="shared" si="16"/>
        <v/>
      </c>
      <c r="N43" s="120" t="str">
        <f t="shared" si="17"/>
        <v/>
      </c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1">
        <f t="shared" si="1"/>
        <v>0</v>
      </c>
      <c r="AB43" s="1">
        <f t="shared" si="2"/>
        <v>0</v>
      </c>
      <c r="AC43" s="1">
        <f t="shared" si="3"/>
        <v>0</v>
      </c>
      <c r="AD43" s="1">
        <f t="shared" si="4"/>
        <v>0</v>
      </c>
      <c r="AE43" s="1">
        <f t="shared" si="0"/>
        <v>0</v>
      </c>
      <c r="AF43" s="1">
        <f t="shared" si="5"/>
        <v>0</v>
      </c>
      <c r="AG43" s="1">
        <f t="shared" si="19"/>
        <v>0</v>
      </c>
      <c r="AH43" s="1">
        <f t="shared" si="20"/>
        <v>211.66975534518201</v>
      </c>
      <c r="AI43" s="1">
        <f t="shared" si="18"/>
        <v>211.66975534518201</v>
      </c>
      <c r="AJ43" s="1">
        <f t="shared" si="6"/>
        <v>211</v>
      </c>
      <c r="AK43" s="1">
        <f t="shared" si="21"/>
        <v>40</v>
      </c>
      <c r="AL43" s="1">
        <f t="shared" si="7"/>
        <v>11.119242655240802</v>
      </c>
      <c r="AM43" s="1">
        <f t="shared" si="8"/>
        <v>0</v>
      </c>
      <c r="AN43" s="1">
        <f t="shared" si="9"/>
        <v>0</v>
      </c>
      <c r="AO43" s="1">
        <f t="shared" si="22"/>
        <v>175082.851</v>
      </c>
      <c r="AP43" s="1">
        <f t="shared" si="23"/>
        <v>-14052.727999999999</v>
      </c>
    </row>
    <row r="44" spans="1:42" ht="17.25" customHeight="1" x14ac:dyDescent="0.15">
      <c r="A44" s="2" t="str">
        <f t="shared" si="10"/>
        <v/>
      </c>
      <c r="B44" s="67">
        <v>34</v>
      </c>
      <c r="C44" s="68"/>
      <c r="D44" s="69"/>
      <c r="E44" s="70"/>
      <c r="F44" s="71"/>
      <c r="G44" s="72"/>
      <c r="H44" s="73" t="str">
        <f t="shared" si="11"/>
        <v/>
      </c>
      <c r="I44" s="74" t="str">
        <f t="shared" si="12"/>
        <v/>
      </c>
      <c r="J44" s="75" t="str">
        <f t="shared" si="13"/>
        <v/>
      </c>
      <c r="K44" s="76" t="str">
        <f t="shared" si="14"/>
        <v/>
      </c>
      <c r="L44" s="119" t="str">
        <f t="shared" si="15"/>
        <v/>
      </c>
      <c r="M44" s="119" t="str">
        <f t="shared" si="16"/>
        <v/>
      </c>
      <c r="N44" s="120" t="str">
        <f t="shared" si="17"/>
        <v/>
      </c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21">
        <f t="shared" si="1"/>
        <v>0</v>
      </c>
      <c r="AB44" s="1">
        <f t="shared" si="2"/>
        <v>0</v>
      </c>
      <c r="AC44" s="1">
        <f t="shared" si="3"/>
        <v>0</v>
      </c>
      <c r="AD44" s="1">
        <f t="shared" si="4"/>
        <v>0</v>
      </c>
      <c r="AE44" s="1">
        <f t="shared" si="0"/>
        <v>0</v>
      </c>
      <c r="AF44" s="1">
        <f t="shared" si="5"/>
        <v>0</v>
      </c>
      <c r="AG44" s="1">
        <f t="shared" si="19"/>
        <v>0</v>
      </c>
      <c r="AH44" s="1">
        <f t="shared" si="20"/>
        <v>211.66975534518201</v>
      </c>
      <c r="AI44" s="1">
        <f t="shared" si="18"/>
        <v>211.66975534518201</v>
      </c>
      <c r="AJ44" s="1">
        <f t="shared" si="6"/>
        <v>211</v>
      </c>
      <c r="AK44" s="1">
        <f t="shared" si="21"/>
        <v>40</v>
      </c>
      <c r="AL44" s="1">
        <f t="shared" si="7"/>
        <v>11.119242655240802</v>
      </c>
      <c r="AM44" s="1">
        <f t="shared" si="8"/>
        <v>0</v>
      </c>
      <c r="AN44" s="1">
        <f t="shared" si="9"/>
        <v>0</v>
      </c>
      <c r="AO44" s="1">
        <f t="shared" si="22"/>
        <v>175082.851</v>
      </c>
      <c r="AP44" s="1">
        <f t="shared" si="23"/>
        <v>-14052.727999999999</v>
      </c>
    </row>
    <row r="45" spans="1:42" ht="17.25" customHeight="1" thickBot="1" x14ac:dyDescent="0.2">
      <c r="A45" s="2" t="str">
        <f t="shared" si="10"/>
        <v/>
      </c>
      <c r="B45" s="109">
        <v>35</v>
      </c>
      <c r="C45" s="110"/>
      <c r="D45" s="111"/>
      <c r="E45" s="112"/>
      <c r="F45" s="113"/>
      <c r="G45" s="114"/>
      <c r="H45" s="115" t="str">
        <f t="shared" si="11"/>
        <v/>
      </c>
      <c r="I45" s="116" t="str">
        <f t="shared" si="12"/>
        <v/>
      </c>
      <c r="J45" s="117" t="str">
        <f t="shared" si="13"/>
        <v/>
      </c>
      <c r="K45" s="118" t="str">
        <f t="shared" si="14"/>
        <v/>
      </c>
      <c r="L45" s="123" t="str">
        <f t="shared" si="15"/>
        <v/>
      </c>
      <c r="M45" s="123" t="str">
        <f t="shared" si="16"/>
        <v/>
      </c>
      <c r="N45" s="124" t="str">
        <f t="shared" si="17"/>
        <v/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21">
        <f t="shared" si="1"/>
        <v>0</v>
      </c>
      <c r="AB45" s="1">
        <f t="shared" si="2"/>
        <v>0</v>
      </c>
      <c r="AC45" s="1">
        <f t="shared" si="3"/>
        <v>0</v>
      </c>
      <c r="AD45" s="1">
        <f t="shared" si="4"/>
        <v>0</v>
      </c>
      <c r="AE45" s="1">
        <f t="shared" si="0"/>
        <v>0</v>
      </c>
      <c r="AF45" s="1">
        <f t="shared" si="5"/>
        <v>0</v>
      </c>
      <c r="AG45" s="1">
        <f>D45+E45/60+F45/3600</f>
        <v>0</v>
      </c>
      <c r="AH45" s="1">
        <f>IF($M$6=1,AI44+180+AG45,$AC$8+AG45)</f>
        <v>211.66975534518201</v>
      </c>
      <c r="AI45" s="1">
        <f t="shared" si="18"/>
        <v>211.66975534518201</v>
      </c>
      <c r="AJ45" s="1">
        <f t="shared" si="6"/>
        <v>211</v>
      </c>
      <c r="AK45" s="1">
        <f>INT((AI45-AJ45)*60)</f>
        <v>40</v>
      </c>
      <c r="AL45" s="1">
        <f t="shared" si="7"/>
        <v>11.119242655240802</v>
      </c>
      <c r="AM45" s="1">
        <f t="shared" si="8"/>
        <v>0</v>
      </c>
      <c r="AN45" s="1">
        <f t="shared" si="9"/>
        <v>0</v>
      </c>
      <c r="AO45" s="1">
        <f>IF($M$6=1,AO44+AM45,$D$6+AM45)</f>
        <v>175082.851</v>
      </c>
      <c r="AP45" s="1">
        <f>IF($M$6=1,AP44+AN45,$G$6+AN45)</f>
        <v>-14052.727999999999</v>
      </c>
    </row>
    <row r="46" spans="1:42" ht="30.75" customHeight="1" thickTop="1" x14ac:dyDescent="0.15">
      <c r="D46" s="8"/>
      <c r="E46" s="9"/>
      <c r="F46" s="10"/>
      <c r="G46" s="5"/>
      <c r="H46" s="8"/>
      <c r="I46" s="9"/>
      <c r="J46" s="10"/>
      <c r="K46" s="5"/>
      <c r="L46" s="125"/>
      <c r="M46" s="125"/>
      <c r="N46" s="125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42" x14ac:dyDescent="0.15">
      <c r="C47" s="27"/>
      <c r="D47" s="28"/>
      <c r="E47" s="28"/>
      <c r="F47" s="28"/>
    </row>
  </sheetData>
  <sheetProtection algorithmName="SHA-512" hashValue="gHFQ/oDxAl8KO3Ro5xr6r2KG6Ixm2gylYY2a4IdTpaZOwOSkzlJ5fU0GDkuPjN3w8K3ibIGmotppr/IKY/LOQQ==" saltValue="94BMdY95SVwiEXCxo04DTA==" spinCount="100000" sheet="1" objects="1" scenarios="1"/>
  <customSheetViews>
    <customSheetView guid="{016F17F8-03BD-45D1-A236-5744126E1E4E}" showPageBreaks="1" showRuler="0">
      <selection activeCell="I19" sqref="I19"/>
      <pageMargins left="0.70866141732283472" right="0.59055118110236227" top="0.78740157480314965" bottom="0.98425196850393704" header="0.51181102362204722" footer="0.51181102362204722"/>
      <pageSetup paperSize="9" orientation="portrait" horizontalDpi="300" verticalDpi="300" r:id="rId1"/>
      <headerFooter alignWithMargins="0"/>
    </customSheetView>
  </customSheetViews>
  <mergeCells count="56">
    <mergeCell ref="D8:G8"/>
    <mergeCell ref="B3:C3"/>
    <mergeCell ref="L2:N2"/>
    <mergeCell ref="D2:K2"/>
    <mergeCell ref="G9:G10"/>
    <mergeCell ref="L7:N7"/>
    <mergeCell ref="D3:N3"/>
    <mergeCell ref="H4:J4"/>
    <mergeCell ref="D4:G4"/>
    <mergeCell ref="D5:F5"/>
    <mergeCell ref="B9:C10"/>
    <mergeCell ref="D6:F6"/>
    <mergeCell ref="D7:F7"/>
    <mergeCell ref="D9:F9"/>
    <mergeCell ref="B4:C5"/>
    <mergeCell ref="L12:N12"/>
    <mergeCell ref="L13:N13"/>
    <mergeCell ref="K9:N9"/>
    <mergeCell ref="H9:J9"/>
    <mergeCell ref="L10:N10"/>
    <mergeCell ref="L11:N11"/>
    <mergeCell ref="L30:N30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9:N29"/>
    <mergeCell ref="L45:N45"/>
    <mergeCell ref="L46:N46"/>
    <mergeCell ref="L4:N5"/>
    <mergeCell ref="K4:K5"/>
    <mergeCell ref="L40:N40"/>
    <mergeCell ref="L41:N41"/>
    <mergeCell ref="L42:N42"/>
    <mergeCell ref="L43:N43"/>
    <mergeCell ref="L36:N36"/>
    <mergeCell ref="L37:N37"/>
    <mergeCell ref="L31:N31"/>
    <mergeCell ref="L24:N24"/>
    <mergeCell ref="L25:N25"/>
    <mergeCell ref="L26:N26"/>
    <mergeCell ref="L27:N27"/>
    <mergeCell ref="L28:N28"/>
    <mergeCell ref="L44:N44"/>
    <mergeCell ref="L38:N38"/>
    <mergeCell ref="L39:N39"/>
    <mergeCell ref="L32:N32"/>
    <mergeCell ref="L33:N33"/>
    <mergeCell ref="L34:N34"/>
    <mergeCell ref="L35:N35"/>
  </mergeCells>
  <phoneticPr fontId="1"/>
  <pageMargins left="0.70866141732283472" right="0.59055118110236227" top="0.78740157480314965" bottom="0.98425196850393704" header="0.51181102362204722" footer="0.51181102362204722"/>
  <pageSetup paperSize="9" orientation="portrait" horizontalDpi="300" verticalDpi="300" r:id="rId2"/>
  <headerFooter alignWithMargins="0">
    <oddHeader>&amp;R&amp;D</oddHeader>
    <oddFooter>&amp;C&lt; &amp;P &gt;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トラバー(放・連)</vt:lpstr>
      <vt:lpstr>'トラバー(放・連)'!Print_Area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千葉昌宏</dc:creator>
  <cp:lastModifiedBy>千葉昌宏</cp:lastModifiedBy>
  <cp:lastPrinted>2021-01-26T13:02:17Z</cp:lastPrinted>
  <dcterms:created xsi:type="dcterms:W3CDTF">1997-01-08T22:48:59Z</dcterms:created>
  <dcterms:modified xsi:type="dcterms:W3CDTF">2021-01-26T13:03:12Z</dcterms:modified>
</cp:coreProperties>
</file>